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原価計算書" sheetId="1" r:id="rId1"/>
    <sheet name="算出基礎資料①" sheetId="2" r:id="rId2"/>
    <sheet name="算出基礎資料②" sheetId="3" r:id="rId3"/>
    <sheet name="算出基礎資料③" sheetId="4" r:id="rId4"/>
    <sheet name="主要経済指標" sheetId="5" r:id="rId5"/>
  </sheets>
  <definedNames>
    <definedName name="_xlnm.Print_Area" localSheetId="0">'原価計算書'!$A$1:$V$29</definedName>
    <definedName name="_xlnm.Print_Area" localSheetId="4">'主要経済指標'!$A$1:$E$52</definedName>
  </definedNames>
  <calcPr fullCalcOnLoad="1"/>
</workbook>
</file>

<file path=xl/comments1.xml><?xml version="1.0" encoding="utf-8"?>
<comments xmlns="http://schemas.openxmlformats.org/spreadsheetml/2006/main">
  <authors>
    <author>なし</author>
  </authors>
  <commentList>
    <comment ref="M9" authorId="0">
      <text>
        <r>
          <rPr>
            <b/>
            <sz val="9"/>
            <rFont val="ＭＳ Ｐゴシック"/>
            <family val="3"/>
          </rPr>
          <t>先進安全自動車に係るものは除く。</t>
        </r>
        <r>
          <rPr>
            <sz val="9"/>
            <rFont val="ＭＳ Ｐゴシック"/>
            <family val="3"/>
          </rPr>
          <t xml:space="preserve">
</t>
        </r>
      </text>
    </comment>
    <comment ref="E7" authorId="0">
      <text>
        <r>
          <rPr>
            <b/>
            <sz val="9"/>
            <rFont val="ＭＳ Ｐゴシック"/>
            <family val="3"/>
          </rPr>
          <t>事業損益明細表</t>
        </r>
      </text>
    </comment>
    <comment ref="E21" authorId="0">
      <text>
        <r>
          <rPr>
            <b/>
            <sz val="9"/>
            <rFont val="ＭＳ Ｐゴシック"/>
            <family val="3"/>
          </rPr>
          <t>事業損益明細表の営業外費用の金融費用</t>
        </r>
      </text>
    </comment>
    <comment ref="E22" authorId="0">
      <text>
        <r>
          <rPr>
            <b/>
            <sz val="9"/>
            <rFont val="ＭＳ Ｐゴシック"/>
            <family val="3"/>
          </rPr>
          <t>事業損益明細表の営業外費用のその他</t>
        </r>
      </text>
    </comment>
    <comment ref="R2" authorId="0">
      <text>
        <r>
          <rPr>
            <b/>
            <sz val="9"/>
            <rFont val="ＭＳ Ｐゴシック"/>
            <family val="3"/>
          </rPr>
          <t>貸切バス事業者の所在地の運輸局名を選択</t>
        </r>
        <r>
          <rPr>
            <sz val="9"/>
            <rFont val="ＭＳ Ｐゴシック"/>
            <family val="3"/>
          </rPr>
          <t xml:space="preserve">
</t>
        </r>
      </text>
    </comment>
    <comment ref="T3" authorId="0">
      <text>
        <r>
          <rPr>
            <b/>
            <sz val="9"/>
            <rFont val="ＭＳ Ｐゴシック"/>
            <family val="3"/>
          </rPr>
          <t>実績年度を選択
29年度の場合は29年度→30年度</t>
        </r>
      </text>
    </comment>
    <comment ref="T9" authorId="0">
      <text>
        <r>
          <rPr>
            <b/>
            <sz val="9"/>
            <rFont val="ＭＳ Ｐゴシック"/>
            <family val="3"/>
          </rPr>
          <t>実績年を選択
29年の場合は29年→30年</t>
        </r>
      </text>
    </comment>
    <comment ref="E19" authorId="0">
      <text>
        <r>
          <rPr>
            <b/>
            <sz val="9"/>
            <rFont val="ＭＳ Ｐゴシック"/>
            <family val="3"/>
          </rPr>
          <t>事業損益明細表の営業費用の一般管理費その他経費</t>
        </r>
      </text>
    </comment>
    <comment ref="E15" authorId="0">
      <text>
        <r>
          <rPr>
            <b/>
            <sz val="9"/>
            <rFont val="ＭＳ Ｐゴシック"/>
            <family val="3"/>
          </rPr>
          <t>事業損益明細表の営業費用の運送費その他の内数</t>
        </r>
      </text>
    </comment>
    <comment ref="E16" authorId="0">
      <text>
        <r>
          <rPr>
            <b/>
            <sz val="9"/>
            <rFont val="ＭＳ Ｐゴシック"/>
            <family val="3"/>
          </rPr>
          <t>事業損益明細表の営業費用の運送費その他の内数</t>
        </r>
      </text>
    </comment>
    <comment ref="C10" authorId="0">
      <text>
        <r>
          <rPr>
            <b/>
            <sz val="9"/>
            <rFont val="ＭＳ Ｐゴシック"/>
            <family val="3"/>
          </rPr>
          <t xml:space="preserve">事業損益明細表の施設賦課税
</t>
        </r>
        <r>
          <rPr>
            <sz val="9"/>
            <rFont val="ＭＳ Ｐゴシック"/>
            <family val="3"/>
          </rPr>
          <t xml:space="preserve">
</t>
        </r>
      </text>
    </comment>
    <comment ref="C13" authorId="0">
      <text>
        <r>
          <rPr>
            <b/>
            <sz val="9"/>
            <rFont val="ＭＳ Ｐゴシック"/>
            <family val="3"/>
          </rPr>
          <t>事業損益明細表の保険料</t>
        </r>
      </text>
    </comment>
    <comment ref="E8" authorId="0">
      <text>
        <r>
          <rPr>
            <b/>
            <sz val="9"/>
            <rFont val="ＭＳ Ｐゴシック"/>
            <family val="3"/>
          </rPr>
          <t>事業損益明細表</t>
        </r>
      </text>
    </comment>
    <comment ref="E9" authorId="0">
      <text>
        <r>
          <rPr>
            <b/>
            <sz val="9"/>
            <rFont val="ＭＳ Ｐゴシック"/>
            <family val="3"/>
          </rPr>
          <t>事業損益明細表</t>
        </r>
      </text>
    </comment>
    <comment ref="E10" authorId="0">
      <text>
        <r>
          <rPr>
            <b/>
            <sz val="9"/>
            <rFont val="ＭＳ Ｐゴシック"/>
            <family val="3"/>
          </rPr>
          <t>事業損益明細表</t>
        </r>
      </text>
    </comment>
    <comment ref="E11" authorId="0">
      <text>
        <r>
          <rPr>
            <b/>
            <sz val="9"/>
            <rFont val="ＭＳ Ｐゴシック"/>
            <family val="3"/>
          </rPr>
          <t>事業損益明細表</t>
        </r>
      </text>
    </comment>
    <comment ref="E13" authorId="0">
      <text>
        <r>
          <rPr>
            <b/>
            <sz val="9"/>
            <rFont val="ＭＳ Ｐゴシック"/>
            <family val="3"/>
          </rPr>
          <t>事業損益明細表</t>
        </r>
      </text>
    </comment>
    <comment ref="E12" authorId="0">
      <text>
        <r>
          <rPr>
            <b/>
            <sz val="9"/>
            <rFont val="ＭＳ Ｐゴシック"/>
            <family val="3"/>
          </rPr>
          <t>事業損益明細表</t>
        </r>
      </text>
    </comment>
    <comment ref="E14" authorId="0">
      <text>
        <r>
          <rPr>
            <b/>
            <sz val="9"/>
            <rFont val="ＭＳ Ｐゴシック"/>
            <family val="3"/>
          </rPr>
          <t>事業損益明細表</t>
        </r>
      </text>
    </comment>
  </commentList>
</comments>
</file>

<file path=xl/comments2.xml><?xml version="1.0" encoding="utf-8"?>
<comments xmlns="http://schemas.openxmlformats.org/spreadsheetml/2006/main">
  <authors>
    <author>なし</author>
  </authors>
  <commentList>
    <comment ref="K30" authorId="0">
      <text>
        <r>
          <rPr>
            <b/>
            <sz val="9"/>
            <rFont val="ＭＳ Ｐゴシック"/>
            <family val="3"/>
          </rPr>
          <t>人件費明細の合計と一致</t>
        </r>
      </text>
    </comment>
    <comment ref="B13" authorId="0">
      <text>
        <r>
          <rPr>
            <b/>
            <sz val="9"/>
            <rFont val="ＭＳ Ｐゴシック"/>
            <family val="3"/>
          </rPr>
          <t>人件費明細</t>
        </r>
        <r>
          <rPr>
            <sz val="9"/>
            <rFont val="ＭＳ Ｐゴシック"/>
            <family val="3"/>
          </rPr>
          <t xml:space="preserve">
</t>
        </r>
      </text>
    </comment>
    <comment ref="A17" authorId="0">
      <text>
        <r>
          <rPr>
            <b/>
            <sz val="9"/>
            <rFont val="ＭＳ Ｐゴシック"/>
            <family val="3"/>
          </rPr>
          <t>人件費明細</t>
        </r>
        <r>
          <rPr>
            <sz val="9"/>
            <rFont val="ＭＳ Ｐゴシック"/>
            <family val="3"/>
          </rPr>
          <t xml:space="preserve">
</t>
        </r>
      </text>
    </comment>
    <comment ref="A21" authorId="0">
      <text>
        <r>
          <rPr>
            <b/>
            <sz val="9"/>
            <rFont val="ＭＳ Ｐゴシック"/>
            <family val="3"/>
          </rPr>
          <t>人件費明細</t>
        </r>
        <r>
          <rPr>
            <sz val="9"/>
            <rFont val="ＭＳ Ｐゴシック"/>
            <family val="3"/>
          </rPr>
          <t xml:space="preserve">
</t>
        </r>
      </text>
    </comment>
    <comment ref="A22" authorId="0">
      <text>
        <r>
          <rPr>
            <b/>
            <sz val="9"/>
            <rFont val="ＭＳ Ｐゴシック"/>
            <family val="3"/>
          </rPr>
          <t>人件費明細</t>
        </r>
      </text>
    </comment>
    <comment ref="A23" authorId="0">
      <text>
        <r>
          <rPr>
            <b/>
            <sz val="9"/>
            <rFont val="ＭＳ Ｐゴシック"/>
            <family val="3"/>
          </rPr>
          <t>人件費明細</t>
        </r>
        <r>
          <rPr>
            <sz val="9"/>
            <rFont val="ＭＳ Ｐゴシック"/>
            <family val="3"/>
          </rPr>
          <t xml:space="preserve">
</t>
        </r>
      </text>
    </comment>
    <comment ref="B25" authorId="0">
      <text>
        <r>
          <rPr>
            <b/>
            <sz val="9"/>
            <rFont val="ＭＳ Ｐゴシック"/>
            <family val="3"/>
          </rPr>
          <t>人件費明細</t>
        </r>
        <r>
          <rPr>
            <sz val="9"/>
            <rFont val="ＭＳ Ｐゴシック"/>
            <family val="3"/>
          </rPr>
          <t xml:space="preserve">
</t>
        </r>
      </text>
    </comment>
    <comment ref="B26" authorId="0">
      <text>
        <r>
          <rPr>
            <b/>
            <sz val="9"/>
            <rFont val="ＭＳ Ｐゴシック"/>
            <family val="3"/>
          </rPr>
          <t>人件費明細</t>
        </r>
        <r>
          <rPr>
            <sz val="9"/>
            <rFont val="ＭＳ Ｐゴシック"/>
            <family val="3"/>
          </rPr>
          <t xml:space="preserve">
</t>
        </r>
      </text>
    </comment>
    <comment ref="B28" authorId="0">
      <text>
        <r>
          <rPr>
            <b/>
            <sz val="9"/>
            <rFont val="ＭＳ Ｐゴシック"/>
            <family val="3"/>
          </rPr>
          <t>人件費明細</t>
        </r>
        <r>
          <rPr>
            <sz val="9"/>
            <rFont val="ＭＳ Ｐゴシック"/>
            <family val="3"/>
          </rPr>
          <t xml:space="preserve">
</t>
        </r>
      </text>
    </comment>
    <comment ref="J11" authorId="0">
      <text>
        <r>
          <rPr>
            <b/>
            <sz val="9"/>
            <rFont val="ＭＳ Ｐゴシック"/>
            <family val="3"/>
          </rPr>
          <t>役員報酬はここに記入</t>
        </r>
      </text>
    </comment>
  </commentList>
</comments>
</file>

<file path=xl/comments3.xml><?xml version="1.0" encoding="utf-8"?>
<comments xmlns="http://schemas.openxmlformats.org/spreadsheetml/2006/main">
  <authors>
    <author>なし</author>
  </authors>
  <commentList>
    <comment ref="D3" authorId="0">
      <text>
        <r>
          <rPr>
            <b/>
            <sz val="9"/>
            <rFont val="ＭＳ Ｐゴシック"/>
            <family val="3"/>
          </rPr>
          <t>輸送実績報告書</t>
        </r>
      </text>
    </comment>
    <comment ref="D4" authorId="0">
      <text>
        <r>
          <rPr>
            <b/>
            <sz val="9"/>
            <rFont val="ＭＳ Ｐゴシック"/>
            <family val="3"/>
          </rPr>
          <t>輸送実績報告書</t>
        </r>
        <r>
          <rPr>
            <sz val="9"/>
            <rFont val="ＭＳ Ｐゴシック"/>
            <family val="3"/>
          </rPr>
          <t xml:space="preserve">
</t>
        </r>
      </text>
    </comment>
    <comment ref="D8" authorId="0">
      <text>
        <r>
          <rPr>
            <b/>
            <sz val="9"/>
            <rFont val="ＭＳ Ｐゴシック"/>
            <family val="3"/>
          </rPr>
          <t>輸送実績報告書</t>
        </r>
        <r>
          <rPr>
            <sz val="9"/>
            <rFont val="ＭＳ Ｐゴシック"/>
            <family val="3"/>
          </rPr>
          <t xml:space="preserve">
</t>
        </r>
      </text>
    </comment>
    <comment ref="D9" authorId="0">
      <text>
        <r>
          <rPr>
            <b/>
            <sz val="9"/>
            <rFont val="ＭＳ Ｐゴシック"/>
            <family val="3"/>
          </rPr>
          <t>輸送実績報告書</t>
        </r>
        <r>
          <rPr>
            <sz val="9"/>
            <rFont val="ＭＳ Ｐゴシック"/>
            <family val="3"/>
          </rPr>
          <t xml:space="preserve">
</t>
        </r>
      </text>
    </comment>
  </commentList>
</comments>
</file>

<file path=xl/comments4.xml><?xml version="1.0" encoding="utf-8"?>
<comments xmlns="http://schemas.openxmlformats.org/spreadsheetml/2006/main">
  <authors>
    <author>なし</author>
  </authors>
  <commentList>
    <comment ref="A4" authorId="0">
      <text>
        <r>
          <rPr>
            <b/>
            <sz val="9"/>
            <rFont val="ＭＳ Ｐゴシック"/>
            <family val="3"/>
          </rPr>
          <t>先進安全自動車の導入に係る減価償却費</t>
        </r>
      </text>
    </comment>
    <comment ref="E13" authorId="0">
      <text>
        <r>
          <rPr>
            <b/>
            <sz val="9"/>
            <rFont val="ＭＳ Ｐゴシック"/>
            <family val="3"/>
          </rPr>
          <t>決算報告書　貸借対照表の負債の部合計</t>
        </r>
      </text>
    </comment>
    <comment ref="E14" authorId="0">
      <text>
        <r>
          <rPr>
            <b/>
            <sz val="9"/>
            <rFont val="ＭＳ Ｐゴシック"/>
            <family val="3"/>
          </rPr>
          <t>決算報告書　貸借対照表の純資産の部合計</t>
        </r>
      </text>
    </comment>
    <comment ref="E15" authorId="0">
      <text>
        <r>
          <rPr>
            <b/>
            <sz val="9"/>
            <rFont val="ＭＳ Ｐゴシック"/>
            <family val="3"/>
          </rPr>
          <t>決算報告書　貸借対照表の資本金</t>
        </r>
      </text>
    </comment>
    <comment ref="E18" authorId="0">
      <text>
        <r>
          <rPr>
            <b/>
            <sz val="9"/>
            <rFont val="ＭＳ Ｐゴシック"/>
            <family val="3"/>
          </rPr>
          <t>決算報告書　貸借対照表の資産の部固定資産中の車両運搬具</t>
        </r>
      </text>
    </comment>
    <comment ref="E19" authorId="0">
      <text>
        <r>
          <rPr>
            <b/>
            <sz val="9"/>
            <rFont val="ＭＳ Ｐゴシック"/>
            <family val="3"/>
          </rPr>
          <t>決算報告書　貸借対照表の資産の部固定資産－車両運搬具（E）</t>
        </r>
        <r>
          <rPr>
            <sz val="9"/>
            <rFont val="ＭＳ Ｐゴシック"/>
            <family val="3"/>
          </rPr>
          <t xml:space="preserve">
</t>
        </r>
      </text>
    </comment>
  </commentList>
</comments>
</file>

<file path=xl/sharedStrings.xml><?xml version="1.0" encoding="utf-8"?>
<sst xmlns="http://schemas.openxmlformats.org/spreadsheetml/2006/main" count="309" uniqueCount="208">
  <si>
    <t>合計</t>
  </si>
  <si>
    <t>人件費</t>
  </si>
  <si>
    <t>燃料油脂費</t>
  </si>
  <si>
    <t>車両修繕費</t>
  </si>
  <si>
    <t>小計</t>
  </si>
  <si>
    <t>一般管理費</t>
  </si>
  <si>
    <t>営業外費用</t>
  </si>
  <si>
    <t>適正利潤</t>
  </si>
  <si>
    <t>千円</t>
  </si>
  <si>
    <t>保険料</t>
  </si>
  <si>
    <t>施設賦課税</t>
  </si>
  <si>
    <t>その他</t>
  </si>
  <si>
    <t>金融費用</t>
  </si>
  <si>
    <t>A</t>
  </si>
  <si>
    <t>B</t>
  </si>
  <si>
    <t>実績年度</t>
  </si>
  <si>
    <t>総額（千円）</t>
  </si>
  <si>
    <t>構成比（％）</t>
  </si>
  <si>
    <t>費用</t>
  </si>
  <si>
    <t>営業費</t>
  </si>
  <si>
    <t>人件費（基準賃金等）</t>
  </si>
  <si>
    <t>人件費（基準外賃金）</t>
  </si>
  <si>
    <t>車両減価償却費</t>
  </si>
  <si>
    <t>諸税</t>
  </si>
  <si>
    <t>自動車税</t>
  </si>
  <si>
    <t>自動車重量税</t>
  </si>
  <si>
    <t>自賠責保険料</t>
  </si>
  <si>
    <t>車両保険料</t>
  </si>
  <si>
    <t>その他経費</t>
  </si>
  <si>
    <t>◎　安全運行に係る経費</t>
  </si>
  <si>
    <t>貸切バス安全評価認定経費</t>
  </si>
  <si>
    <t>先進安全自動車の導入経費</t>
  </si>
  <si>
    <t>デジタル式運行記録計導入経費</t>
  </si>
  <si>
    <t>ドライブレコーダー導入経費</t>
  </si>
  <si>
    <t>事故防止コンサルティング経費</t>
  </si>
  <si>
    <t>運行管理機器導入経費</t>
  </si>
  <si>
    <t>◎資本報酬</t>
  </si>
  <si>
    <t>（単位：千円）</t>
  </si>
  <si>
    <t>負債合計</t>
  </si>
  <si>
    <t>資本合計</t>
  </si>
  <si>
    <t>資本金</t>
  </si>
  <si>
    <t>B'（Bがマイナスになる場合に記載）</t>
  </si>
  <si>
    <t>負債及び資本合計</t>
  </si>
  <si>
    <t>C=A+B</t>
  </si>
  <si>
    <t>自己資本構成比（％）</t>
  </si>
  <si>
    <t>D=B/C
Bがマイナスの場合は
D=B'/(B'+A)</t>
  </si>
  <si>
    <t>貸切業用資産</t>
  </si>
  <si>
    <t>車両簿価</t>
  </si>
  <si>
    <t>E</t>
  </si>
  <si>
    <t>その他固定資産簿価</t>
  </si>
  <si>
    <t>F</t>
  </si>
  <si>
    <t>運転資本</t>
  </si>
  <si>
    <t>ベースとなる資産合計</t>
  </si>
  <si>
    <t>H=E+F+G</t>
  </si>
  <si>
    <t>資本報酬</t>
  </si>
  <si>
    <t>I=D×H×資本報酬率（0.112）</t>
  </si>
  <si>
    <t>安全コスト</t>
  </si>
  <si>
    <t>実績年度末</t>
  </si>
  <si>
    <t>大型車</t>
  </si>
  <si>
    <t>中型車</t>
  </si>
  <si>
    <t>小型車</t>
  </si>
  <si>
    <t>◎</t>
  </si>
  <si>
    <t>◎保有車両数</t>
  </si>
  <si>
    <t>【原価計算書】</t>
  </si>
  <si>
    <t>【運賃・料金の算出基礎資料】</t>
  </si>
  <si>
    <t>％</t>
  </si>
  <si>
    <t>平均給与月額及び支給延べ人数</t>
  </si>
  <si>
    <t>給与計</t>
  </si>
  <si>
    <t>運転者</t>
  </si>
  <si>
    <t>車掌</t>
  </si>
  <si>
    <t>運行管理者</t>
  </si>
  <si>
    <t>整備管理者</t>
  </si>
  <si>
    <t>事務員</t>
  </si>
  <si>
    <t>支給延人員（人月）</t>
  </si>
  <si>
    <t>法定福利費</t>
  </si>
  <si>
    <t>厚生福利費</t>
  </si>
  <si>
    <t>給与計内訳</t>
  </si>
  <si>
    <t>雇用延人員（人日）</t>
  </si>
  <si>
    <t>臨時雇用金計</t>
  </si>
  <si>
    <t>その他人件費</t>
  </si>
  <si>
    <t>合　　計</t>
  </si>
  <si>
    <t>運　　　　　送　　　　　費</t>
  </si>
  <si>
    <t>退　　職　　金</t>
  </si>
  <si>
    <t>　給　　　　与</t>
  </si>
  <si>
    <t>　手　　　　当</t>
  </si>
  <si>
    <t>　賞　　　　与</t>
  </si>
  <si>
    <t>　合　　　　計</t>
  </si>
  <si>
    <t>合　　　計</t>
  </si>
  <si>
    <t>算定基礎</t>
  </si>
  <si>
    <t>総走行キロ</t>
  </si>
  <si>
    <t>（うち実車キロ）</t>
  </si>
  <si>
    <t>総走行時間</t>
  </si>
  <si>
    <t>乗務時間</t>
  </si>
  <si>
    <t>点呼点検時間</t>
  </si>
  <si>
    <t>延実在車両数</t>
  </si>
  <si>
    <t>延実働車両数</t>
  </si>
  <si>
    <t>実働率</t>
  </si>
  <si>
    <t>キロ</t>
  </si>
  <si>
    <t>（</t>
  </si>
  <si>
    <t>キロ）</t>
  </si>
  <si>
    <t>時間</t>
  </si>
  <si>
    <t>両</t>
  </si>
  <si>
    <t>①出庫から帰庫まで時間を乗務時間とし、交替運転者の乗務時間がある場合には合算する。
②休憩時間は乗務時間に含む。
③点呼点検時間は、各運行別の出庫前及び出庫後の合計２時間を算定すること。なお、宿泊を伴う運行は、宿泊場所到着後及び宿泊場所出発前の合計２時間を加え算定すること。宿泊場所の滞在時間は除く。</t>
  </si>
  <si>
    <t>◎輸送力</t>
  </si>
  <si>
    <t>車両使用平均年数</t>
  </si>
  <si>
    <t>大型車</t>
  </si>
  <si>
    <t>中型車</t>
  </si>
  <si>
    <t>期中平均車両数</t>
  </si>
  <si>
    <t>年</t>
  </si>
  <si>
    <t>◎車両</t>
  </si>
  <si>
    <t>平均額</t>
  </si>
  <si>
    <t>円</t>
  </si>
  <si>
    <t>算定式</t>
  </si>
  <si>
    <r>
      <t>G</t>
    </r>
    <r>
      <rPr>
        <sz val="9"/>
        <color indexed="8"/>
        <rFont val="ＭＳ Ｐゴシック"/>
        <family val="3"/>
      </rPr>
      <t>（償却費を除く営業費の4%）</t>
    </r>
  </si>
  <si>
    <t>賃金比率</t>
  </si>
  <si>
    <t>基準</t>
  </si>
  <si>
    <t>基準外</t>
  </si>
  <si>
    <t>平均価格</t>
  </si>
  <si>
    <t>車種区分</t>
  </si>
  <si>
    <t>台</t>
  </si>
  <si>
    <t>人件費デフレーター</t>
  </si>
  <si>
    <t>物件費デフレーター</t>
  </si>
  <si>
    <t>黄色セル</t>
  </si>
  <si>
    <t>安全運行経費</t>
  </si>
  <si>
    <t>九州</t>
  </si>
  <si>
    <t>自社</t>
  </si>
  <si>
    <t>全国</t>
  </si>
  <si>
    <t>手数料等</t>
  </si>
  <si>
    <t>原価計算書</t>
  </si>
  <si>
    <t>燃料価格傾向値</t>
  </si>
  <si>
    <t>平均給与月額</t>
  </si>
  <si>
    <t>（単位：両）</t>
  </si>
  <si>
    <t>人件費計</t>
  </si>
  <si>
    <t>安全運行経費計</t>
  </si>
  <si>
    <t>時間あたり</t>
  </si>
  <si>
    <t>を入力してください。</t>
  </si>
  <si>
    <t>各シートの</t>
  </si>
  <si>
    <t>※「支給延人員」欄には、給与支払対象となった月別人員の当該年度における合計人員（人月）を記載してください。</t>
  </si>
  <si>
    <t>※「雇用延人員」欄には、臨時雇用賃金の支払い対象となった日ごとの人員の当該年度における合計人員（人日）を記載してください。</t>
  </si>
  <si>
    <t>（給与単位：千円）</t>
  </si>
  <si>
    <t>営業費：現業部門に係る費用</t>
  </si>
  <si>
    <t>人件費：現業部門の従業員に係る人件費(例：給与、手当、賞与、退職金、法定福利費、厚生福利費、臨時傭員費)</t>
  </si>
  <si>
    <t>燃料油脂費：事業用自動車等に係る燃料費及び油脂費(例：ガソリン費、軽油費、LPガス費、天然ガス費、油脂費)</t>
  </si>
  <si>
    <t>車両修繕費：事業用自動車等の修繕に係る費用</t>
  </si>
  <si>
    <t>車両減価償却費：事業用自動車等に係る減価償却費</t>
  </si>
  <si>
    <t>自動車税：事業用自動車等に係る自動車税</t>
  </si>
  <si>
    <t>自動車重量税：事業用自動車等に係る自動車重量税</t>
  </si>
  <si>
    <t>施設賦課税：事業用固定資産に係る租税(例：固定資産税、不動産取得税)</t>
  </si>
  <si>
    <t>自賠責保険料：事業用自動車等に係る自動車損害賠償保障法(昭和三〇年法律第九七号)の規定による保険料</t>
  </si>
  <si>
    <t>その他経費：現業部門に係る経費で他の科目に属さないもの(例：旅費、被服費、水道光熱費、備消品費、通信運搬費、会議費、交際費）</t>
  </si>
  <si>
    <t>手数料等：名目の如何によらず、旅行業者（代理業者・旅行サービス手配業者を含む。）への費用</t>
  </si>
  <si>
    <t>一般管理費：本社その他の管理部門に係る費用</t>
  </si>
  <si>
    <t>人件費：本社その他の管理部門の従業員に係る人件費</t>
  </si>
  <si>
    <t>その他経費：管理部門に係る人件費以外の費用(例：減価償却費、保険料、施設使用料、施設賦課税、広告宣伝費)</t>
  </si>
  <si>
    <t>金融費用：金融上の費用(例：支払利息、支払割引料、社債利息、社債発行差金、社債発行費償却)</t>
  </si>
  <si>
    <t>その他経費：金融費用以外の営業外費用(例：流動資産売却損、車両売却損、車両除却損、貸倒償却、繰延資産の償却費)</t>
  </si>
  <si>
    <t>各科目の説明</t>
  </si>
  <si>
    <t>安全運行経費：安全運行に係る経費（例：貸切バス安全評価認定経費、デジタル式運行記録計導入経費、ドライブレコーダー導入経費）</t>
  </si>
  <si>
    <t>適正利潤：貸切業用資産に対する報酬</t>
  </si>
  <si>
    <t>車両保険料：事業用自動車等に係る自賠責保険料以外の保険料</t>
  </si>
  <si>
    <t>※１　各運輸局ブロックごとに異なる指標を用いる数値は、当該貸切バス事業者の所在地の運輸局ブロックの数値を設定する必要がある。</t>
  </si>
  <si>
    <t>※２　当該貸切バス事業者の直近実績年度によって、デフレーターの乗算式を変える必要がある。
（例）実績が29年度の場合：｢実績｣×｢29→30デフレーター｣、実績が28年度の場合：｢実績｣×｢28→29デフレーター｣</t>
  </si>
  <si>
    <t>翌年度計画</t>
  </si>
  <si>
    <t>翌々年度計画</t>
  </si>
  <si>
    <t>北海道</t>
  </si>
  <si>
    <t>東北</t>
  </si>
  <si>
    <t>関東</t>
  </si>
  <si>
    <t>北信</t>
  </si>
  <si>
    <t>中部</t>
  </si>
  <si>
    <t>近畿</t>
  </si>
  <si>
    <t>中国</t>
  </si>
  <si>
    <t>四国</t>
  </si>
  <si>
    <t>沖縄</t>
  </si>
  <si>
    <t>１．主要経済指標（デフレーター）</t>
  </si>
  <si>
    <t>物件費</t>
  </si>
  <si>
    <t>28年度→29年度</t>
  </si>
  <si>
    <t>29年度→30年度</t>
  </si>
  <si>
    <t>30年度→31年度</t>
  </si>
  <si>
    <t>２．人件費</t>
  </si>
  <si>
    <t>（全国）</t>
  </si>
  <si>
    <t>全職種平均給与月額（千円）</t>
  </si>
  <si>
    <t>基準賃金</t>
  </si>
  <si>
    <t>基準外賃金</t>
  </si>
  <si>
    <t>-</t>
  </si>
  <si>
    <t>各運賃ブロックの平均（賃金）比率</t>
  </si>
  <si>
    <t>３．燃料価格傾向値</t>
  </si>
  <si>
    <t>29年→30年</t>
  </si>
  <si>
    <t>28年→29年</t>
  </si>
  <si>
    <t>資本報酬率</t>
  </si>
  <si>
    <t>基準安全コスト（円）</t>
  </si>
  <si>
    <t>４．減価償却費</t>
  </si>
  <si>
    <t>平均（千円）</t>
  </si>
  <si>
    <t>５．適正利潤</t>
  </si>
  <si>
    <t>６．基準安全コスト</t>
  </si>
  <si>
    <t>７．車種区分（公示運賃算定時）</t>
  </si>
  <si>
    <t>車両数（両）</t>
  </si>
  <si>
    <t>中型車原価比率</t>
  </si>
  <si>
    <t>小型車原価比率</t>
  </si>
  <si>
    <t>キロあたり</t>
  </si>
  <si>
    <t>８．車種区分別原価比率（大型車に対する原価比率）</t>
  </si>
  <si>
    <t>※１</t>
  </si>
  <si>
    <t>※２</t>
  </si>
  <si>
    <t>29年→30年</t>
  </si>
  <si>
    <t>年度</t>
  </si>
  <si>
    <t>直近実績</t>
  </si>
  <si>
    <t>北海道</t>
  </si>
  <si>
    <t>【利用上の注意】
※計算結果はあくまで目安です。計算結果によって収受する手数料率が違法であるか否かをただちに判断できるものではありません。</t>
  </si>
  <si>
    <t>30年度→31年度</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</si>
</sst>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キ&quot;&quot;ロ&quot;"/>
    <numFmt numFmtId="177" formatCode="0.00_ "/>
    <numFmt numFmtId="178" formatCode="#,##0_ "/>
    <numFmt numFmtId="179" formatCode="0.0%"/>
    <numFmt numFmtId="180" formatCode="#,##0_);[Red]\(#,##0\)"/>
    <numFmt numFmtId="181" formatCode="#,##0.000_ ;[Red]\-#,##0.000\ "/>
    <numFmt numFmtId="182" formatCode="0_ "/>
    <numFmt numFmtId="183" formatCode="#,##0.000_ "/>
    <numFmt numFmtId="184" formatCode="#,##0.00000_ "/>
    <numFmt numFmtId="185" formatCode="#,##0.00_ "/>
    <numFmt numFmtId="186" formatCode="0_);[Red]\(0\)"/>
    <numFmt numFmtId="187" formatCode="#,##0.0;[Red]\-#,##0.0"/>
    <numFmt numFmtId="188" formatCode="#,##0.0_ "/>
    <numFmt numFmtId="189" formatCode="0.0_);[Red]\(0.0\)"/>
    <numFmt numFmtId="190" formatCode="0.000_);[Red]\(0.000\)"/>
    <numFmt numFmtId="191" formatCode="0.0_ "/>
    <numFmt numFmtId="192" formatCode="#,##0.00000;[Red]\-#,##0.00000"/>
    <numFmt numFmtId="193" formatCode="0.000_ "/>
    <numFmt numFmtId="194" formatCode="&quot;Yes&quot;;&quot;Yes&quot;;&quot;No&quot;"/>
    <numFmt numFmtId="195" formatCode="&quot;True&quot;;&quot;True&quot;;&quot;False&quot;"/>
    <numFmt numFmtId="196" formatCode="&quot;On&quot;;&quot;On&quot;;&quot;Off&quot;"/>
    <numFmt numFmtId="197" formatCode="[$€-2]\ #,##0.00_);[Red]\([$€-2]\ #,##0.00\)"/>
    <numFmt numFmtId="198" formatCode="0.000%"/>
    <numFmt numFmtId="199" formatCode="#,##0;[Red]#,##0"/>
    <numFmt numFmtId="200" formatCode="[$]ggge&quot;年&quot;m&quot;月&quot;d&quot;日&quot;;@"/>
    <numFmt numFmtId="201" formatCode="[$-411]gge&quot;年&quot;m&quot;月&quot;d&quot;日&quot;;@"/>
    <numFmt numFmtId="202" formatCode="[$]gge&quot;年&quot;m&quot;月&quot;d&quot;日&quot;;@"/>
  </numFmts>
  <fonts count="49">
    <font>
      <sz val="11"/>
      <name val="ＭＳ Ｐゴシック"/>
      <family val="3"/>
    </font>
    <font>
      <sz val="6"/>
      <name val="ＭＳ Ｐゴシック"/>
      <family val="3"/>
    </font>
    <font>
      <sz val="9"/>
      <name val="ＭＳ Ｐゴシック"/>
      <family val="3"/>
    </font>
    <font>
      <sz val="8"/>
      <name val="ＭＳ Ｐゴシック"/>
      <family val="3"/>
    </font>
    <font>
      <sz val="9"/>
      <color indexed="8"/>
      <name val="ＭＳ Ｐゴシック"/>
      <family val="3"/>
    </font>
    <font>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name val="Calibri"/>
      <family val="3"/>
    </font>
    <font>
      <sz val="9"/>
      <color theme="1"/>
      <name val="Calibri"/>
      <family val="3"/>
    </font>
    <font>
      <sz val="11"/>
      <name val="Calibri"/>
      <family val="3"/>
    </font>
    <font>
      <sz val="10"/>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style="medium"/>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color indexed="63"/>
      </right>
      <top style="medium"/>
      <bottom>
        <color indexed="63"/>
      </bottom>
    </border>
    <border>
      <left>
        <color indexed="63"/>
      </left>
      <right style="medium"/>
      <top style="medium"/>
      <bottom style="thin"/>
    </border>
    <border>
      <left style="medium"/>
      <right>
        <color indexed="63"/>
      </right>
      <top>
        <color indexed="63"/>
      </top>
      <bottom>
        <color indexed="63"/>
      </bottom>
    </border>
    <border>
      <left>
        <color indexed="63"/>
      </left>
      <right style="medium"/>
      <top style="thin"/>
      <bottom style="thin"/>
    </border>
    <border>
      <left style="medium"/>
      <right>
        <color indexed="63"/>
      </right>
      <top>
        <color indexed="63"/>
      </top>
      <bottom style="medium"/>
    </border>
    <border>
      <left>
        <color indexed="63"/>
      </left>
      <right style="medium"/>
      <top style="thin"/>
      <bottom style="medium"/>
    </border>
    <border>
      <left style="thin"/>
      <right>
        <color indexed="63"/>
      </right>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color indexed="63"/>
      </bottom>
    </border>
    <border>
      <left style="thin"/>
      <right style="medium"/>
      <top style="medium"/>
      <bottom style="medium"/>
    </border>
    <border>
      <left style="medium"/>
      <right style="thin"/>
      <top>
        <color indexed="63"/>
      </top>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color indexed="63"/>
      </top>
      <bottom style="medium"/>
    </border>
    <border>
      <left style="thin"/>
      <right style="thin"/>
      <top style="medium"/>
      <bottom style="medium"/>
    </border>
    <border>
      <left>
        <color indexed="63"/>
      </left>
      <right style="medium"/>
      <top style="medium"/>
      <bottom>
        <color indexed="63"/>
      </bottom>
    </border>
    <border>
      <left style="medium"/>
      <right style="thin"/>
      <top style="medium"/>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left style="thin"/>
      <right>
        <color indexed="63"/>
      </right>
      <top style="medium"/>
      <bottom style="mediu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26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Fill="1" applyBorder="1" applyAlignment="1">
      <alignment vertical="center"/>
    </xf>
    <xf numFmtId="0" fontId="26" fillId="0" borderId="0" xfId="61">
      <alignment vertical="center"/>
      <protection/>
    </xf>
    <xf numFmtId="0" fontId="26" fillId="0" borderId="0" xfId="61" applyAlignment="1">
      <alignment horizontal="right" vertical="center"/>
      <protection/>
    </xf>
    <xf numFmtId="0" fontId="26" fillId="0" borderId="0" xfId="61" applyFill="1" applyBorder="1" applyAlignment="1">
      <alignment horizontal="center" vertical="center" shrinkToFit="1"/>
      <protection/>
    </xf>
    <xf numFmtId="0" fontId="26" fillId="0" borderId="0" xfId="61" applyFill="1" applyBorder="1" applyAlignment="1">
      <alignment vertical="center" shrinkToFit="1"/>
      <protection/>
    </xf>
    <xf numFmtId="0" fontId="26" fillId="0" borderId="0" xfId="61" applyFill="1">
      <alignment vertical="center"/>
      <protection/>
    </xf>
    <xf numFmtId="0" fontId="26" fillId="0" borderId="16" xfId="61" applyBorder="1" applyAlignment="1">
      <alignment horizontal="left" vertical="center"/>
      <protection/>
    </xf>
    <xf numFmtId="0" fontId="0" fillId="0" borderId="19" xfId="0" applyBorder="1" applyAlignment="1">
      <alignment vertical="center"/>
    </xf>
    <xf numFmtId="0" fontId="0" fillId="0" borderId="20" xfId="0" applyBorder="1" applyAlignment="1">
      <alignment vertical="center"/>
    </xf>
    <xf numFmtId="0" fontId="26" fillId="0" borderId="15" xfId="61" applyBorder="1" applyAlignment="1">
      <alignment horizontal="center" vertical="center"/>
      <protection/>
    </xf>
    <xf numFmtId="0" fontId="26" fillId="0" borderId="15" xfId="61" applyBorder="1" applyAlignment="1">
      <alignment horizontal="left" vertical="center"/>
      <protection/>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4" xfId="0" applyBorder="1" applyAlignment="1">
      <alignment horizontal="center" vertical="center"/>
    </xf>
    <xf numFmtId="0" fontId="0" fillId="0" borderId="0" xfId="0" applyBorder="1" applyAlignment="1">
      <alignment vertical="center"/>
    </xf>
    <xf numFmtId="0" fontId="0" fillId="0" borderId="16" xfId="0" applyBorder="1" applyAlignment="1">
      <alignment horizontal="righ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26" fillId="0" borderId="14" xfId="61" applyBorder="1">
      <alignment vertical="center"/>
      <protection/>
    </xf>
    <xf numFmtId="0" fontId="26" fillId="0" borderId="13" xfId="61" applyBorder="1">
      <alignment vertical="center"/>
      <protection/>
    </xf>
    <xf numFmtId="0" fontId="26" fillId="0" borderId="15" xfId="61" applyBorder="1" applyAlignment="1">
      <alignment horizontal="left" vertical="center" shrinkToFit="1"/>
      <protection/>
    </xf>
    <xf numFmtId="38" fontId="0" fillId="0" borderId="0" xfId="48" applyFont="1" applyAlignment="1">
      <alignment vertical="center"/>
    </xf>
    <xf numFmtId="38" fontId="0" fillId="0" borderId="14" xfId="48" applyFont="1" applyBorder="1" applyAlignment="1">
      <alignment vertical="center"/>
    </xf>
    <xf numFmtId="38" fontId="0" fillId="0" borderId="13" xfId="48" applyFont="1" applyBorder="1" applyAlignment="1">
      <alignment vertical="center"/>
    </xf>
    <xf numFmtId="38" fontId="0" fillId="0" borderId="19" xfId="48" applyFont="1" applyBorder="1" applyAlignment="1">
      <alignment vertical="center"/>
    </xf>
    <xf numFmtId="38" fontId="0" fillId="0" borderId="11" xfId="48" applyFont="1" applyBorder="1" applyAlignment="1">
      <alignment vertical="center"/>
    </xf>
    <xf numFmtId="38" fontId="0" fillId="0" borderId="16" xfId="48" applyFont="1" applyBorder="1" applyAlignment="1">
      <alignment vertical="center"/>
    </xf>
    <xf numFmtId="38" fontId="0" fillId="0" borderId="15" xfId="48" applyFont="1" applyBorder="1" applyAlignment="1">
      <alignment vertical="center"/>
    </xf>
    <xf numFmtId="38" fontId="0" fillId="0" borderId="15" xfId="48" applyFont="1" applyBorder="1" applyAlignment="1">
      <alignment horizontal="center" vertical="center"/>
    </xf>
    <xf numFmtId="38" fontId="0" fillId="0" borderId="14" xfId="48" applyFont="1" applyBorder="1" applyAlignment="1">
      <alignment vertical="center"/>
    </xf>
    <xf numFmtId="38" fontId="0" fillId="0" borderId="13" xfId="48" applyFont="1" applyBorder="1" applyAlignment="1">
      <alignment vertical="center"/>
    </xf>
    <xf numFmtId="38" fontId="0" fillId="0" borderId="39" xfId="48" applyFont="1" applyBorder="1" applyAlignment="1">
      <alignment vertical="center"/>
    </xf>
    <xf numFmtId="38" fontId="0" fillId="0" borderId="24" xfId="48" applyFont="1" applyBorder="1" applyAlignment="1">
      <alignment vertical="center"/>
    </xf>
    <xf numFmtId="38" fontId="0" fillId="0" borderId="0" xfId="48" applyFont="1" applyBorder="1" applyAlignment="1">
      <alignment vertical="center"/>
    </xf>
    <xf numFmtId="38" fontId="0" fillId="0" borderId="0" xfId="48" applyFont="1" applyFill="1" applyBorder="1" applyAlignment="1">
      <alignment vertical="center"/>
    </xf>
    <xf numFmtId="185" fontId="0" fillId="0" borderId="12" xfId="0" applyNumberFormat="1" applyFill="1" applyBorder="1" applyAlignment="1">
      <alignment vertical="center"/>
    </xf>
    <xf numFmtId="0" fontId="26" fillId="0" borderId="0" xfId="61" applyBorder="1" applyAlignment="1">
      <alignment horizontal="center" vertical="center"/>
      <protection/>
    </xf>
    <xf numFmtId="187" fontId="0" fillId="0" borderId="0" xfId="48" applyNumberFormat="1" applyFont="1" applyBorder="1" applyAlignment="1">
      <alignment vertical="center"/>
    </xf>
    <xf numFmtId="0" fontId="43" fillId="0" borderId="14" xfId="61" applyFont="1" applyBorder="1" applyAlignment="1">
      <alignment horizontal="center" vertical="center" shrinkToFit="1"/>
      <protection/>
    </xf>
    <xf numFmtId="38" fontId="0" fillId="33" borderId="15" xfId="48" applyFont="1" applyFill="1" applyBorder="1" applyAlignment="1" applyProtection="1">
      <alignment vertical="center"/>
      <protection locked="0"/>
    </xf>
    <xf numFmtId="38" fontId="0" fillId="33" borderId="14" xfId="48" applyFont="1" applyFill="1" applyBorder="1" applyAlignment="1" applyProtection="1">
      <alignment vertical="center"/>
      <protection locked="0"/>
    </xf>
    <xf numFmtId="178" fontId="0" fillId="33" borderId="40" xfId="0" applyNumberFormat="1" applyFill="1" applyBorder="1" applyAlignment="1" applyProtection="1">
      <alignment vertical="center"/>
      <protection locked="0"/>
    </xf>
    <xf numFmtId="178" fontId="0" fillId="33" borderId="39" xfId="0" applyNumberFormat="1" applyFill="1" applyBorder="1" applyAlignment="1" applyProtection="1">
      <alignment vertical="center"/>
      <protection locked="0"/>
    </xf>
    <xf numFmtId="178" fontId="0" fillId="33" borderId="12" xfId="0" applyNumberFormat="1" applyFill="1" applyBorder="1" applyAlignment="1" applyProtection="1">
      <alignment vertical="center"/>
      <protection locked="0"/>
    </xf>
    <xf numFmtId="0" fontId="0" fillId="0" borderId="0" xfId="0" applyFill="1" applyAlignment="1">
      <alignment horizontal="right" vertical="center"/>
    </xf>
    <xf numFmtId="38" fontId="26" fillId="0" borderId="0" xfId="50" applyFont="1" applyFill="1" applyBorder="1" applyAlignment="1" applyProtection="1">
      <alignment vertical="center" shrinkToFit="1"/>
      <protection locked="0"/>
    </xf>
    <xf numFmtId="38" fontId="26" fillId="33" borderId="0" xfId="50" applyFont="1" applyFill="1" applyBorder="1" applyAlignment="1" applyProtection="1">
      <alignment horizontal="center" vertical="center" shrinkToFit="1"/>
      <protection locked="0"/>
    </xf>
    <xf numFmtId="38" fontId="26" fillId="0" borderId="15" xfId="48" applyFont="1" applyBorder="1" applyAlignment="1">
      <alignment vertical="center" shrinkToFit="1"/>
    </xf>
    <xf numFmtId="38" fontId="26" fillId="0" borderId="0" xfId="61" applyNumberFormat="1" applyFill="1" applyBorder="1" applyAlignment="1">
      <alignment vertical="center" shrinkToFit="1"/>
      <protection/>
    </xf>
    <xf numFmtId="0" fontId="26" fillId="0" borderId="15" xfId="61" applyBorder="1" applyAlignment="1">
      <alignment horizontal="center" vertical="center"/>
      <protection/>
    </xf>
    <xf numFmtId="0" fontId="2" fillId="0" borderId="0" xfId="0" applyFont="1" applyAlignment="1">
      <alignment vertical="center"/>
    </xf>
    <xf numFmtId="49" fontId="44" fillId="0" borderId="0" xfId="61" applyNumberFormat="1" applyFont="1" applyBorder="1" applyAlignment="1">
      <alignment horizontal="center" vertical="center" shrinkToFit="1"/>
      <protection/>
    </xf>
    <xf numFmtId="178" fontId="44" fillId="0" borderId="0" xfId="61" applyNumberFormat="1" applyFont="1" applyBorder="1" applyAlignment="1">
      <alignment vertical="center" shrinkToFit="1"/>
      <protection/>
    </xf>
    <xf numFmtId="179" fontId="44" fillId="0" borderId="0" xfId="61" applyNumberFormat="1" applyFont="1" applyBorder="1" applyAlignment="1">
      <alignment vertical="center" shrinkToFit="1"/>
      <protection/>
    </xf>
    <xf numFmtId="179" fontId="44" fillId="0" borderId="0" xfId="61" applyNumberFormat="1" applyFont="1" applyBorder="1" applyAlignment="1">
      <alignment vertical="center" wrapText="1"/>
      <protection/>
    </xf>
    <xf numFmtId="0" fontId="0" fillId="0" borderId="0" xfId="0" applyFill="1" applyAlignment="1">
      <alignment vertical="center"/>
    </xf>
    <xf numFmtId="0" fontId="0" fillId="0" borderId="0" xfId="0" applyFont="1" applyBorder="1" applyAlignment="1">
      <alignment vertical="center" shrinkToFit="1"/>
    </xf>
    <xf numFmtId="0" fontId="0" fillId="0" borderId="0" xfId="0" applyBorder="1" applyAlignment="1">
      <alignment vertical="center" shrinkToFit="1"/>
    </xf>
    <xf numFmtId="179" fontId="26" fillId="0" borderId="15" xfId="61" applyNumberFormat="1" applyFont="1" applyBorder="1" applyAlignment="1">
      <alignment vertical="center" shrinkToFit="1"/>
      <protection/>
    </xf>
    <xf numFmtId="180" fontId="26" fillId="0" borderId="15" xfId="50" applyNumberFormat="1" applyFont="1" applyBorder="1" applyAlignment="1">
      <alignment vertical="center" shrinkToFit="1"/>
    </xf>
    <xf numFmtId="180" fontId="26" fillId="0" borderId="15" xfId="61" applyNumberFormat="1" applyFont="1" applyBorder="1" applyAlignment="1">
      <alignment vertical="center" shrinkToFit="1"/>
      <protection/>
    </xf>
    <xf numFmtId="180" fontId="26" fillId="0" borderId="15" xfId="50" applyNumberFormat="1" applyFont="1" applyBorder="1" applyAlignment="1">
      <alignment vertical="center"/>
    </xf>
    <xf numFmtId="0" fontId="5" fillId="0" borderId="0" xfId="0" applyFont="1" applyBorder="1" applyAlignment="1">
      <alignment vertical="center"/>
    </xf>
    <xf numFmtId="0" fontId="26" fillId="0" borderId="20" xfId="61" applyBorder="1" applyAlignment="1">
      <alignment horizontal="center" vertical="center"/>
      <protection/>
    </xf>
    <xf numFmtId="179" fontId="26" fillId="0" borderId="20" xfId="61" applyNumberFormat="1" applyFont="1" applyBorder="1" applyAlignment="1">
      <alignment vertical="center" shrinkToFit="1"/>
      <protection/>
    </xf>
    <xf numFmtId="179" fontId="26" fillId="0" borderId="0" xfId="61" applyNumberFormat="1" applyFont="1" applyBorder="1" applyAlignment="1">
      <alignment vertical="center" shrinkToFit="1"/>
      <protection/>
    </xf>
    <xf numFmtId="38" fontId="0" fillId="0" borderId="0" xfId="48" applyFont="1" applyAlignment="1">
      <alignment horizontal="right" vertical="center"/>
    </xf>
    <xf numFmtId="38" fontId="0" fillId="0" borderId="0" xfId="48" applyFont="1" applyFill="1" applyBorder="1" applyAlignment="1" applyProtection="1">
      <alignment vertical="center"/>
      <protection locked="0"/>
    </xf>
    <xf numFmtId="38" fontId="0" fillId="0" borderId="0" xfId="48" applyFont="1" applyFill="1" applyAlignment="1">
      <alignment vertical="center"/>
    </xf>
    <xf numFmtId="38" fontId="0" fillId="0" borderId="15" xfId="48" applyFont="1" applyFill="1" applyBorder="1" applyAlignment="1">
      <alignment vertical="center"/>
    </xf>
    <xf numFmtId="38" fontId="0" fillId="0" borderId="15" xfId="48" applyFont="1" applyFill="1" applyBorder="1" applyAlignment="1" applyProtection="1">
      <alignment vertical="center"/>
      <protection locked="0"/>
    </xf>
    <xf numFmtId="38" fontId="0" fillId="0" borderId="14" xfId="48" applyFont="1" applyFill="1" applyBorder="1" applyAlignment="1" applyProtection="1">
      <alignment vertical="center"/>
      <protection locked="0"/>
    </xf>
    <xf numFmtId="38" fontId="0" fillId="0" borderId="12" xfId="48" applyFont="1" applyBorder="1" applyAlignment="1">
      <alignment vertical="center"/>
    </xf>
    <xf numFmtId="180" fontId="26" fillId="0" borderId="15" xfId="61" applyNumberFormat="1" applyFont="1" applyFill="1" applyBorder="1" applyAlignment="1">
      <alignment vertical="center" shrinkToFit="1"/>
      <protection/>
    </xf>
    <xf numFmtId="0" fontId="0" fillId="0" borderId="0" xfId="0" applyFill="1" applyBorder="1" applyAlignment="1">
      <alignment horizontal="right" vertical="center"/>
    </xf>
    <xf numFmtId="0" fontId="2" fillId="0" borderId="0" xfId="0" applyFont="1" applyBorder="1" applyAlignment="1">
      <alignment vertical="center"/>
    </xf>
    <xf numFmtId="0" fontId="2" fillId="0" borderId="0" xfId="0" applyFont="1" applyFill="1" applyBorder="1" applyAlignment="1" applyProtection="1">
      <alignment horizontal="right" vertical="center"/>
      <protection locked="0"/>
    </xf>
    <xf numFmtId="0" fontId="0" fillId="0" borderId="41" xfId="0" applyBorder="1" applyAlignment="1">
      <alignment vertical="center"/>
    </xf>
    <xf numFmtId="0" fontId="0" fillId="0" borderId="41" xfId="0" applyFill="1" applyBorder="1" applyAlignment="1">
      <alignment vertical="center"/>
    </xf>
    <xf numFmtId="38" fontId="26" fillId="0" borderId="15" xfId="61" applyNumberFormat="1" applyFill="1" applyBorder="1" applyAlignment="1">
      <alignment vertical="center" shrinkToFit="1"/>
      <protection/>
    </xf>
    <xf numFmtId="0" fontId="3" fillId="0" borderId="0" xfId="0" applyFont="1" applyBorder="1" applyAlignment="1">
      <alignment vertical="center"/>
    </xf>
    <xf numFmtId="180" fontId="0" fillId="0" borderId="0" xfId="0" applyNumberFormat="1" applyBorder="1" applyAlignment="1">
      <alignment vertical="center"/>
    </xf>
    <xf numFmtId="0" fontId="43" fillId="0" borderId="19" xfId="61" applyFont="1" applyBorder="1" applyAlignment="1">
      <alignment horizontal="center" vertical="center" shrinkToFit="1"/>
      <protection/>
    </xf>
    <xf numFmtId="179" fontId="26" fillId="0" borderId="21" xfId="61" applyNumberFormat="1" applyFont="1" applyBorder="1" applyAlignment="1">
      <alignment vertical="center" shrinkToFit="1"/>
      <protection/>
    </xf>
    <xf numFmtId="179" fontId="26" fillId="0" borderId="18" xfId="61" applyNumberFormat="1" applyFont="1" applyBorder="1" applyAlignment="1">
      <alignment vertical="center" shrinkToFit="1"/>
      <protection/>
    </xf>
    <xf numFmtId="179" fontId="26" fillId="0" borderId="42" xfId="61" applyNumberFormat="1" applyFont="1" applyBorder="1" applyAlignment="1">
      <alignment vertical="center" shrinkToFit="1"/>
      <protection/>
    </xf>
    <xf numFmtId="0" fontId="0" fillId="0" borderId="0" xfId="0" applyFill="1" applyAlignment="1">
      <alignment horizontal="left" vertical="center"/>
    </xf>
    <xf numFmtId="38" fontId="0" fillId="0" borderId="0" xfId="48" applyFont="1" applyAlignment="1">
      <alignment horizontal="right" vertical="center"/>
    </xf>
    <xf numFmtId="0" fontId="2" fillId="0" borderId="0" xfId="0" applyFont="1" applyFill="1" applyBorder="1" applyAlignment="1">
      <alignment horizontal="right" vertical="center"/>
    </xf>
    <xf numFmtId="179" fontId="45" fillId="0" borderId="15" xfId="61" applyNumberFormat="1" applyFont="1" applyBorder="1" applyAlignment="1">
      <alignment vertical="center" shrinkToFit="1"/>
      <protection/>
    </xf>
    <xf numFmtId="179" fontId="45" fillId="0" borderId="15" xfId="61" applyNumberFormat="1" applyFont="1" applyBorder="1" applyAlignment="1">
      <alignment vertical="center" wrapText="1" shrinkToFit="1"/>
      <protection/>
    </xf>
    <xf numFmtId="0" fontId="45" fillId="0" borderId="21" xfId="61" applyFont="1" applyBorder="1" applyAlignment="1">
      <alignment horizontal="center" vertical="center"/>
      <protection/>
    </xf>
    <xf numFmtId="0" fontId="26" fillId="0" borderId="15" xfId="61" applyBorder="1" applyAlignment="1">
      <alignment horizontal="center" vertical="center"/>
      <protection/>
    </xf>
    <xf numFmtId="180" fontId="26" fillId="0" borderId="15" xfId="50" applyNumberFormat="1" applyFont="1" applyFill="1" applyBorder="1" applyAlignment="1">
      <alignment vertical="center" shrinkToFit="1"/>
    </xf>
    <xf numFmtId="179" fontId="26" fillId="0" borderId="15" xfId="61" applyNumberFormat="1" applyFont="1" applyBorder="1" applyAlignment="1">
      <alignment vertical="center" shrinkToFit="1"/>
      <protection/>
    </xf>
    <xf numFmtId="0" fontId="0" fillId="0" borderId="40" xfId="0" applyBorder="1" applyAlignment="1">
      <alignment vertical="center"/>
    </xf>
    <xf numFmtId="0" fontId="0" fillId="0" borderId="27" xfId="0" applyFill="1" applyBorder="1" applyAlignment="1">
      <alignment horizontal="right" vertical="center"/>
    </xf>
    <xf numFmtId="0" fontId="0" fillId="0" borderId="0" xfId="0" applyFill="1" applyBorder="1" applyAlignment="1" applyProtection="1">
      <alignment vertical="center"/>
      <protection locked="0"/>
    </xf>
    <xf numFmtId="0" fontId="26" fillId="0" borderId="43" xfId="61" applyBorder="1" applyAlignment="1">
      <alignment horizontal="center" vertical="center"/>
      <protection/>
    </xf>
    <xf numFmtId="179" fontId="26" fillId="0" borderId="43" xfId="61" applyNumberFormat="1" applyFont="1" applyBorder="1" applyAlignment="1">
      <alignment vertical="center" shrinkToFit="1"/>
      <protection/>
    </xf>
    <xf numFmtId="179" fontId="26" fillId="0" borderId="27" xfId="61" applyNumberFormat="1" applyFont="1" applyBorder="1" applyAlignment="1">
      <alignment vertical="center" shrinkToFit="1"/>
      <protection/>
    </xf>
    <xf numFmtId="0" fontId="0" fillId="0" borderId="44" xfId="0" applyBorder="1" applyAlignment="1">
      <alignment vertical="center"/>
    </xf>
    <xf numFmtId="198" fontId="0" fillId="0" borderId="15" xfId="0" applyNumberFormat="1" applyBorder="1" applyAlignment="1">
      <alignment vertical="center"/>
    </xf>
    <xf numFmtId="0" fontId="0" fillId="0" borderId="0" xfId="0" applyAlignment="1">
      <alignment horizontal="center" vertical="center"/>
    </xf>
    <xf numFmtId="0" fontId="0" fillId="0" borderId="15" xfId="0" applyBorder="1" applyAlignment="1">
      <alignment horizontal="center" vertical="center"/>
    </xf>
    <xf numFmtId="198" fontId="0" fillId="0" borderId="15" xfId="0" applyNumberFormat="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15" xfId="0" applyFill="1" applyBorder="1" applyAlignment="1">
      <alignment horizontal="center" vertical="center"/>
    </xf>
    <xf numFmtId="178" fontId="0" fillId="0" borderId="15" xfId="0" applyNumberFormat="1" applyBorder="1" applyAlignment="1">
      <alignment vertical="center"/>
    </xf>
    <xf numFmtId="180" fontId="0" fillId="0" borderId="15" xfId="0" applyNumberFormat="1" applyBorder="1" applyAlignment="1">
      <alignment vertical="center"/>
    </xf>
    <xf numFmtId="180" fontId="0" fillId="0" borderId="15" xfId="0" applyNumberFormat="1" applyBorder="1" applyAlignment="1">
      <alignment horizontal="right" vertical="center"/>
    </xf>
    <xf numFmtId="0" fontId="0" fillId="0" borderId="0" xfId="0" applyBorder="1" applyAlignment="1">
      <alignment horizontal="right" vertical="center"/>
    </xf>
    <xf numFmtId="189" fontId="0" fillId="0" borderId="0" xfId="0" applyNumberFormat="1" applyFill="1" applyBorder="1" applyAlignment="1">
      <alignment horizontal="right" vertical="center"/>
    </xf>
    <xf numFmtId="38" fontId="0" fillId="0" borderId="0" xfId="48" applyFont="1" applyBorder="1" applyAlignment="1">
      <alignment horizontal="right" vertical="center"/>
    </xf>
    <xf numFmtId="187" fontId="0" fillId="0" borderId="45" xfId="48" applyNumberFormat="1" applyFont="1" applyBorder="1" applyAlignment="1">
      <alignment vertical="center"/>
    </xf>
    <xf numFmtId="0" fontId="43" fillId="0" borderId="14" xfId="61" applyFont="1" applyBorder="1" applyAlignment="1">
      <alignment horizontal="center" vertical="center" shrinkToFit="1"/>
      <protection/>
    </xf>
    <xf numFmtId="0" fontId="43" fillId="0" borderId="19" xfId="61" applyFont="1" applyBorder="1" applyAlignment="1">
      <alignment horizontal="center" vertical="center" shrinkToFit="1"/>
      <protection/>
    </xf>
    <xf numFmtId="38" fontId="0" fillId="33" borderId="12" xfId="48" applyFont="1" applyFill="1" applyBorder="1" applyAlignment="1" applyProtection="1">
      <alignment vertical="center"/>
      <protection locked="0"/>
    </xf>
    <xf numFmtId="0" fontId="0" fillId="33" borderId="12" xfId="0" applyFill="1" applyBorder="1" applyAlignment="1" applyProtection="1">
      <alignment vertical="center"/>
      <protection locked="0"/>
    </xf>
    <xf numFmtId="0" fontId="0" fillId="33" borderId="46" xfId="0" applyFill="1" applyBorder="1" applyAlignment="1" applyProtection="1">
      <alignment vertical="center"/>
      <protection locked="0"/>
    </xf>
    <xf numFmtId="0" fontId="0" fillId="33" borderId="47" xfId="0" applyFill="1" applyBorder="1" applyAlignment="1" applyProtection="1">
      <alignment vertical="center"/>
      <protection locked="0"/>
    </xf>
    <xf numFmtId="0" fontId="2" fillId="0" borderId="0" xfId="0" applyFont="1" applyBorder="1" applyAlignment="1">
      <alignment vertical="top" wrapText="1"/>
    </xf>
    <xf numFmtId="0" fontId="2" fillId="0" borderId="44" xfId="0" applyFont="1" applyBorder="1" applyAlignment="1">
      <alignment vertical="top" wrapText="1"/>
    </xf>
    <xf numFmtId="0" fontId="2" fillId="0" borderId="48" xfId="0" applyFont="1" applyBorder="1" applyAlignment="1">
      <alignment vertical="top" wrapText="1"/>
    </xf>
    <xf numFmtId="0" fontId="2" fillId="0" borderId="17" xfId="0" applyFont="1" applyBorder="1" applyAlignment="1">
      <alignment vertical="top" wrapText="1"/>
    </xf>
    <xf numFmtId="179" fontId="26" fillId="0" borderId="21" xfId="61" applyNumberFormat="1" applyFont="1" applyFill="1" applyBorder="1" applyAlignment="1">
      <alignment vertical="center" shrinkToFit="1"/>
      <protection/>
    </xf>
    <xf numFmtId="179" fontId="26" fillId="0" borderId="42" xfId="61" applyNumberFormat="1" applyFont="1" applyFill="1" applyBorder="1" applyAlignment="1">
      <alignment vertical="center" shrinkToFit="1"/>
      <protection/>
    </xf>
    <xf numFmtId="179" fontId="26" fillId="0" borderId="18" xfId="61" applyNumberFormat="1" applyFont="1" applyFill="1" applyBorder="1" applyAlignment="1">
      <alignment vertical="center" shrinkToFit="1"/>
      <protection/>
    </xf>
    <xf numFmtId="179" fontId="26" fillId="0" borderId="15" xfId="61" applyNumberFormat="1" applyFont="1" applyFill="1" applyBorder="1" applyAlignment="1">
      <alignment vertical="center" shrinkToFit="1"/>
      <protection/>
    </xf>
    <xf numFmtId="38" fontId="26" fillId="33" borderId="14" xfId="48" applyFont="1" applyFill="1" applyBorder="1" applyAlignment="1" applyProtection="1">
      <alignment vertical="center" shrinkToFit="1"/>
      <protection locked="0"/>
    </xf>
    <xf numFmtId="178" fontId="26" fillId="0" borderId="15" xfId="50" applyNumberFormat="1" applyFont="1" applyFill="1" applyBorder="1" applyAlignment="1" applyProtection="1">
      <alignment vertical="center" shrinkToFit="1"/>
      <protection locked="0"/>
    </xf>
    <xf numFmtId="178" fontId="26" fillId="0" borderId="21" xfId="50" applyNumberFormat="1" applyFont="1" applyFill="1" applyBorder="1" applyAlignment="1" applyProtection="1">
      <alignment vertical="center" shrinkToFit="1"/>
      <protection locked="0"/>
    </xf>
    <xf numFmtId="178" fontId="26" fillId="0" borderId="49" xfId="50" applyNumberFormat="1" applyFont="1" applyFill="1" applyBorder="1" applyAlignment="1" applyProtection="1">
      <alignment vertical="center" shrinkToFit="1"/>
      <protection locked="0"/>
    </xf>
    <xf numFmtId="178" fontId="26" fillId="0" borderId="18" xfId="50" applyNumberFormat="1" applyFont="1" applyFill="1" applyBorder="1" applyAlignment="1" applyProtection="1">
      <alignment vertical="center" shrinkToFit="1"/>
      <protection locked="0"/>
    </xf>
    <xf numFmtId="178" fontId="26" fillId="0" borderId="15" xfId="50" applyNumberFormat="1" applyFont="1" applyBorder="1" applyAlignment="1">
      <alignment vertical="center" shrinkToFit="1"/>
    </xf>
    <xf numFmtId="178" fontId="26" fillId="0" borderId="15" xfId="50" applyNumberFormat="1" applyFont="1" applyFill="1" applyBorder="1" applyAlignment="1">
      <alignment vertical="center" shrinkToFit="1"/>
    </xf>
    <xf numFmtId="178" fontId="26" fillId="0" borderId="15" xfId="50" applyNumberFormat="1" applyFont="1" applyBorder="1" applyAlignment="1">
      <alignment vertical="center"/>
    </xf>
    <xf numFmtId="0" fontId="0" fillId="33" borderId="0" xfId="0"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3" fillId="33" borderId="0" xfId="0" applyFont="1" applyFill="1" applyBorder="1" applyAlignment="1" applyProtection="1">
      <alignment vertical="center"/>
      <protection locked="0"/>
    </xf>
    <xf numFmtId="180" fontId="26" fillId="33" borderId="15" xfId="61" applyNumberFormat="1" applyFont="1" applyFill="1" applyBorder="1" applyAlignment="1" applyProtection="1">
      <alignment vertical="center" shrinkToFit="1"/>
      <protection locked="0"/>
    </xf>
    <xf numFmtId="180" fontId="46" fillId="33" borderId="15" xfId="61" applyNumberFormat="1" applyFont="1" applyFill="1" applyBorder="1" applyAlignment="1" applyProtection="1">
      <alignment vertical="center" shrinkToFit="1"/>
      <protection locked="0"/>
    </xf>
    <xf numFmtId="199" fontId="46" fillId="33" borderId="15" xfId="61" applyNumberFormat="1" applyFont="1" applyFill="1" applyBorder="1" applyAlignment="1" applyProtection="1">
      <alignment vertical="center" shrinkToFit="1"/>
      <protection locked="0"/>
    </xf>
    <xf numFmtId="199" fontId="46" fillId="33" borderId="49" xfId="61" applyNumberFormat="1" applyFont="1" applyFill="1" applyBorder="1" applyAlignment="1" applyProtection="1">
      <alignment vertical="center" shrinkToFit="1"/>
      <protection locked="0"/>
    </xf>
    <xf numFmtId="199" fontId="46" fillId="33" borderId="18" xfId="61" applyNumberFormat="1" applyFont="1" applyFill="1" applyBorder="1" applyAlignment="1" applyProtection="1">
      <alignment vertical="center" shrinkToFit="1"/>
      <protection locked="0"/>
    </xf>
    <xf numFmtId="0" fontId="0" fillId="33" borderId="0" xfId="0" applyFill="1" applyAlignment="1" applyProtection="1">
      <alignment vertical="center"/>
      <protection locked="0"/>
    </xf>
    <xf numFmtId="38" fontId="0" fillId="0" borderId="15" xfId="48" applyFont="1" applyBorder="1" applyAlignment="1" applyProtection="1">
      <alignment vertical="center"/>
      <protection locked="0"/>
    </xf>
    <xf numFmtId="0" fontId="47" fillId="0" borderId="25" xfId="0" applyFont="1" applyBorder="1" applyAlignment="1">
      <alignment horizontal="center" vertical="center" wrapText="1"/>
    </xf>
    <xf numFmtId="0" fontId="5" fillId="0" borderId="17" xfId="0" applyFont="1" applyBorder="1" applyAlignment="1">
      <alignment horizontal="center" vertical="center"/>
    </xf>
    <xf numFmtId="0" fontId="5" fillId="0" borderId="50" xfId="0" applyFont="1" applyBorder="1" applyAlignment="1">
      <alignment horizontal="center" vertical="center"/>
    </xf>
    <xf numFmtId="0" fontId="26" fillId="0" borderId="15" xfId="61" applyBorder="1" applyAlignment="1">
      <alignment horizontal="center" vertical="center"/>
      <protection/>
    </xf>
    <xf numFmtId="0" fontId="43" fillId="0" borderId="15" xfId="61" applyFont="1" applyBorder="1" applyAlignment="1">
      <alignment horizontal="center" vertical="center" textRotation="255" shrinkToFit="1"/>
      <protection/>
    </xf>
    <xf numFmtId="0" fontId="43" fillId="0" borderId="14" xfId="61" applyFont="1" applyBorder="1" applyAlignment="1">
      <alignment horizontal="center" vertical="center" textRotation="255" shrinkToFit="1"/>
      <protection/>
    </xf>
    <xf numFmtId="180" fontId="26" fillId="0" borderId="21" xfId="61" applyNumberFormat="1" applyFont="1" applyBorder="1" applyAlignment="1">
      <alignment vertical="center" shrinkToFit="1"/>
      <protection/>
    </xf>
    <xf numFmtId="180" fontId="26" fillId="0" borderId="18" xfId="61" applyNumberFormat="1" applyFont="1" applyBorder="1" applyAlignment="1">
      <alignment vertical="center" shrinkToFit="1"/>
      <protection/>
    </xf>
    <xf numFmtId="0" fontId="43" fillId="0" borderId="15" xfId="61" applyFont="1" applyBorder="1" applyAlignment="1">
      <alignment horizontal="center" vertical="center" shrinkToFit="1"/>
      <protection/>
    </xf>
    <xf numFmtId="0" fontId="43" fillId="0" borderId="14" xfId="61" applyFont="1" applyBorder="1" applyAlignment="1">
      <alignment horizontal="center" vertical="center" shrinkToFit="1"/>
      <protection/>
    </xf>
    <xf numFmtId="0" fontId="43" fillId="0" borderId="13" xfId="61" applyFont="1" applyBorder="1" applyAlignment="1">
      <alignment horizontal="center" vertical="center"/>
      <protection/>
    </xf>
    <xf numFmtId="0" fontId="43" fillId="0" borderId="15" xfId="61" applyFont="1" applyBorder="1" applyAlignment="1">
      <alignment horizontal="center" vertical="center"/>
      <protection/>
    </xf>
    <xf numFmtId="0" fontId="43" fillId="0" borderId="12" xfId="61" applyFont="1" applyBorder="1" applyAlignment="1">
      <alignment horizontal="center" vertical="center" shrinkToFit="1"/>
      <protection/>
    </xf>
    <xf numFmtId="179" fontId="44" fillId="0" borderId="0" xfId="61" applyNumberFormat="1" applyFont="1" applyBorder="1" applyAlignment="1">
      <alignment horizontal="center" vertical="center" wrapText="1" shrinkToFit="1"/>
      <protection/>
    </xf>
    <xf numFmtId="179" fontId="44" fillId="0" borderId="41" xfId="61" applyNumberFormat="1" applyFont="1" applyBorder="1" applyAlignment="1">
      <alignment horizontal="center" vertical="center" wrapText="1" shrinkToFit="1"/>
      <protection/>
    </xf>
    <xf numFmtId="0" fontId="2" fillId="0" borderId="0" xfId="0" applyFont="1" applyBorder="1" applyAlignment="1">
      <alignment horizontal="left" vertical="center" wrapText="1"/>
    </xf>
    <xf numFmtId="0" fontId="2" fillId="0" borderId="41" xfId="0" applyFont="1" applyBorder="1" applyAlignment="1">
      <alignment horizontal="left" vertical="center" wrapText="1"/>
    </xf>
    <xf numFmtId="0" fontId="43" fillId="0" borderId="13" xfId="61" applyFont="1" applyBorder="1" applyAlignment="1">
      <alignment horizontal="center" vertical="center" shrinkToFit="1"/>
      <protection/>
    </xf>
    <xf numFmtId="0" fontId="43" fillId="0" borderId="51" xfId="61" applyFont="1" applyBorder="1" applyAlignment="1">
      <alignment horizontal="center" vertical="center" shrinkToFit="1"/>
      <protection/>
    </xf>
    <xf numFmtId="0" fontId="43" fillId="0" borderId="49" xfId="61" applyFont="1" applyBorder="1" applyAlignment="1">
      <alignment horizontal="center" vertical="center" shrinkToFit="1"/>
      <protection/>
    </xf>
    <xf numFmtId="0" fontId="43" fillId="0" borderId="52" xfId="61" applyFont="1" applyBorder="1" applyAlignment="1">
      <alignment horizontal="center" vertical="center" textRotation="255"/>
      <protection/>
    </xf>
    <xf numFmtId="0" fontId="43" fillId="0" borderId="53" xfId="61" applyFont="1" applyBorder="1" applyAlignment="1">
      <alignment horizontal="center" vertical="center" textRotation="255"/>
      <protection/>
    </xf>
    <xf numFmtId="0" fontId="43" fillId="0" borderId="54" xfId="61" applyFont="1" applyBorder="1" applyAlignment="1">
      <alignment horizontal="center" vertical="center" textRotation="255"/>
      <protection/>
    </xf>
    <xf numFmtId="0" fontId="43" fillId="0" borderId="55" xfId="61" applyFont="1" applyBorder="1" applyAlignment="1">
      <alignment horizontal="center" vertical="center" textRotation="255"/>
      <protection/>
    </xf>
    <xf numFmtId="0" fontId="43" fillId="0" borderId="18" xfId="61" applyFont="1" applyBorder="1" applyAlignment="1">
      <alignment horizontal="center" vertical="center" shrinkToFit="1"/>
      <protection/>
    </xf>
    <xf numFmtId="0" fontId="43" fillId="0" borderId="16" xfId="61" applyFont="1" applyBorder="1" applyAlignment="1">
      <alignment horizontal="center" vertical="center" shrinkToFit="1"/>
      <protection/>
    </xf>
    <xf numFmtId="179" fontId="45" fillId="0" borderId="21" xfId="61" applyNumberFormat="1" applyFont="1" applyBorder="1" applyAlignment="1">
      <alignment vertical="center" wrapText="1" shrinkToFit="1"/>
      <protection/>
    </xf>
    <xf numFmtId="179" fontId="45" fillId="0" borderId="18" xfId="61" applyNumberFormat="1" applyFont="1" applyBorder="1" applyAlignment="1">
      <alignment vertical="center" wrapText="1" shrinkToFit="1"/>
      <protection/>
    </xf>
    <xf numFmtId="0" fontId="43" fillId="0" borderId="19" xfId="61" applyFont="1" applyBorder="1" applyAlignment="1">
      <alignment horizontal="center" vertical="center" shrinkToFit="1"/>
      <protection/>
    </xf>
    <xf numFmtId="0" fontId="43" fillId="0" borderId="11" xfId="61" applyFont="1" applyBorder="1" applyAlignment="1">
      <alignment horizontal="center" vertical="center" shrinkToFit="1"/>
      <protection/>
    </xf>
    <xf numFmtId="0" fontId="43" fillId="0" borderId="10" xfId="61" applyFont="1" applyBorder="1" applyAlignment="1">
      <alignment horizontal="center" vertical="center" shrinkToFit="1"/>
      <protection/>
    </xf>
    <xf numFmtId="179" fontId="26" fillId="0" borderId="21" xfId="61" applyNumberFormat="1" applyFont="1" applyBorder="1" applyAlignment="1">
      <alignment vertical="center" shrinkToFit="1"/>
      <protection/>
    </xf>
    <xf numFmtId="179" fontId="26" fillId="0" borderId="18" xfId="61" applyNumberFormat="1" applyFont="1" applyBorder="1" applyAlignment="1">
      <alignment vertical="center" shrinkToFit="1"/>
      <protection/>
    </xf>
    <xf numFmtId="0" fontId="43" fillId="0" borderId="56" xfId="61" applyFont="1" applyBorder="1" applyAlignment="1">
      <alignment horizontal="center" vertical="center" shrinkToFit="1"/>
      <protection/>
    </xf>
    <xf numFmtId="0" fontId="43" fillId="0" borderId="21" xfId="61" applyFont="1" applyBorder="1" applyAlignment="1">
      <alignment horizontal="center" vertical="center" textRotation="255" shrinkToFit="1"/>
      <protection/>
    </xf>
    <xf numFmtId="38" fontId="0" fillId="0" borderId="14" xfId="48" applyFont="1" applyBorder="1" applyAlignment="1">
      <alignment horizontal="center" vertical="center"/>
    </xf>
    <xf numFmtId="38" fontId="0" fillId="0" borderId="13" xfId="48" applyFont="1" applyBorder="1" applyAlignment="1">
      <alignment horizontal="center" vertical="center"/>
    </xf>
    <xf numFmtId="38" fontId="3" fillId="0" borderId="21" xfId="48" applyFont="1" applyBorder="1" applyAlignment="1">
      <alignment vertical="center" textRotation="255"/>
    </xf>
    <xf numFmtId="38" fontId="3" fillId="0" borderId="57" xfId="48" applyFont="1" applyBorder="1" applyAlignment="1">
      <alignment vertical="center" textRotation="255"/>
    </xf>
    <xf numFmtId="38" fontId="3" fillId="0" borderId="18" xfId="48" applyFont="1" applyBorder="1" applyAlignment="1">
      <alignment vertical="center" textRotation="255"/>
    </xf>
    <xf numFmtId="38" fontId="0" fillId="0" borderId="14" xfId="48" applyFont="1" applyBorder="1" applyAlignment="1">
      <alignment vertical="center"/>
    </xf>
    <xf numFmtId="38" fontId="0" fillId="0" borderId="13" xfId="48" applyFont="1" applyBorder="1" applyAlignment="1">
      <alignment vertical="center"/>
    </xf>
    <xf numFmtId="38" fontId="0" fillId="33" borderId="14" xfId="48" applyFont="1" applyFill="1" applyBorder="1" applyAlignment="1" applyProtection="1">
      <alignment vertical="center"/>
      <protection locked="0"/>
    </xf>
    <xf numFmtId="38" fontId="0" fillId="33" borderId="13" xfId="48" applyFont="1" applyFill="1" applyBorder="1" applyAlignment="1" applyProtection="1">
      <alignment vertical="center"/>
      <protection locked="0"/>
    </xf>
    <xf numFmtId="38" fontId="0" fillId="0" borderId="15" xfId="48" applyFont="1" applyBorder="1" applyAlignment="1">
      <alignment horizontal="center" vertical="center"/>
    </xf>
    <xf numFmtId="38" fontId="0" fillId="0" borderId="12" xfId="48" applyFont="1" applyBorder="1" applyAlignment="1">
      <alignment horizontal="center" vertical="center"/>
    </xf>
    <xf numFmtId="38" fontId="0" fillId="0" borderId="19" xfId="48" applyFont="1" applyBorder="1" applyAlignment="1">
      <alignment horizontal="center" vertical="center"/>
    </xf>
    <xf numFmtId="38" fontId="0" fillId="0" borderId="16" xfId="48" applyFont="1" applyBorder="1" applyAlignment="1">
      <alignment horizontal="center" vertical="center"/>
    </xf>
    <xf numFmtId="0" fontId="2" fillId="0" borderId="21" xfId="0" applyFont="1" applyBorder="1" applyAlignment="1">
      <alignment vertical="center" wrapText="1"/>
    </xf>
    <xf numFmtId="0" fontId="2" fillId="0" borderId="57" xfId="0" applyFont="1" applyBorder="1" applyAlignment="1">
      <alignment vertical="center"/>
    </xf>
    <xf numFmtId="0" fontId="2" fillId="0" borderId="18" xfId="0" applyFont="1" applyBorder="1" applyAlignment="1">
      <alignment vertical="center"/>
    </xf>
    <xf numFmtId="38" fontId="26" fillId="33" borderId="14" xfId="48" applyFont="1" applyFill="1" applyBorder="1" applyAlignment="1" applyProtection="1">
      <alignment vertical="center" shrinkToFit="1"/>
      <protection locked="0"/>
    </xf>
    <xf numFmtId="38" fontId="26" fillId="33" borderId="13" xfId="48" applyFont="1" applyFill="1" applyBorder="1" applyAlignment="1" applyProtection="1">
      <alignment vertical="center" shrinkToFit="1"/>
      <protection locked="0"/>
    </xf>
    <xf numFmtId="0" fontId="26" fillId="0" borderId="14" xfId="61" applyBorder="1" applyAlignment="1">
      <alignment horizontal="center" vertical="center"/>
      <protection/>
    </xf>
    <xf numFmtId="0" fontId="26" fillId="0" borderId="13" xfId="61" applyBorder="1" applyAlignment="1">
      <alignment horizontal="center" vertical="center"/>
      <protection/>
    </xf>
    <xf numFmtId="38" fontId="26" fillId="0" borderId="14" xfId="61" applyNumberFormat="1" applyFill="1" applyBorder="1" applyAlignment="1">
      <alignment vertical="center" shrinkToFit="1"/>
      <protection/>
    </xf>
    <xf numFmtId="38" fontId="26" fillId="0" borderId="13" xfId="61" applyNumberFormat="1" applyFill="1" applyBorder="1" applyAlignment="1">
      <alignment vertical="center" shrinkToFit="1"/>
      <protection/>
    </xf>
    <xf numFmtId="0" fontId="0" fillId="0" borderId="13" xfId="0" applyBorder="1" applyAlignment="1">
      <alignment horizontal="center" vertical="center"/>
    </xf>
    <xf numFmtId="0" fontId="26" fillId="0" borderId="14" xfId="61" applyBorder="1" applyAlignment="1">
      <alignment vertical="center"/>
      <protection/>
    </xf>
    <xf numFmtId="0" fontId="0" fillId="0" borderId="13" xfId="0" applyBorder="1" applyAlignment="1">
      <alignment vertical="center"/>
    </xf>
    <xf numFmtId="0" fontId="26" fillId="0" borderId="14" xfId="61" applyBorder="1" applyAlignment="1">
      <alignment vertical="center" shrinkToFit="1"/>
      <protection/>
    </xf>
    <xf numFmtId="0" fontId="0" fillId="0" borderId="13" xfId="0" applyBorder="1" applyAlignment="1">
      <alignment vertical="center" shrinkToFit="1"/>
    </xf>
    <xf numFmtId="38" fontId="26" fillId="33" borderId="14" xfId="50" applyFont="1" applyFill="1" applyBorder="1" applyAlignment="1" applyProtection="1">
      <alignment vertical="center"/>
      <protection locked="0"/>
    </xf>
    <xf numFmtId="0" fontId="0" fillId="33" borderId="13" xfId="0" applyFill="1" applyBorder="1" applyAlignment="1" applyProtection="1">
      <alignment vertical="center"/>
      <protection locked="0"/>
    </xf>
    <xf numFmtId="0" fontId="26" fillId="0" borderId="21" xfId="61" applyBorder="1" applyAlignment="1">
      <alignment horizontal="center" vertical="center" textRotation="255"/>
      <protection/>
    </xf>
    <xf numFmtId="0" fontId="26" fillId="0" borderId="57" xfId="61" applyBorder="1" applyAlignment="1">
      <alignment horizontal="center" vertical="center" textRotation="255"/>
      <protection/>
    </xf>
    <xf numFmtId="0" fontId="26" fillId="0" borderId="18" xfId="61" applyBorder="1" applyAlignment="1">
      <alignment horizontal="center" vertical="center" textRotation="255"/>
      <protection/>
    </xf>
    <xf numFmtId="0" fontId="26" fillId="0" borderId="14" xfId="61" applyBorder="1" applyAlignment="1">
      <alignment horizontal="left" vertical="center"/>
      <protection/>
    </xf>
    <xf numFmtId="0" fontId="26" fillId="0" borderId="13" xfId="61" applyBorder="1" applyAlignment="1">
      <alignment horizontal="left" vertical="center"/>
      <protection/>
    </xf>
    <xf numFmtId="0" fontId="26" fillId="0" borderId="14" xfId="61" applyBorder="1" applyAlignment="1">
      <alignment vertical="center" wrapText="1"/>
      <protection/>
    </xf>
    <xf numFmtId="0" fontId="26" fillId="0" borderId="14" xfId="61" applyBorder="1" applyAlignment="1">
      <alignment horizontal="left" vertical="center" shrinkToFit="1"/>
      <protection/>
    </xf>
    <xf numFmtId="0" fontId="26" fillId="0" borderId="12" xfId="61" applyBorder="1" applyAlignment="1">
      <alignment horizontal="left" vertical="center" shrinkToFit="1"/>
      <protection/>
    </xf>
    <xf numFmtId="0" fontId="26" fillId="0" borderId="15" xfId="61" applyBorder="1" applyAlignment="1">
      <alignment horizontal="center" vertical="center" textRotation="255"/>
      <protection/>
    </xf>
    <xf numFmtId="0" fontId="26" fillId="0" borderId="15" xfId="61" applyFill="1" applyBorder="1" applyAlignment="1">
      <alignment horizontal="center" vertical="center" shrinkToFit="1"/>
      <protection/>
    </xf>
    <xf numFmtId="38" fontId="46" fillId="0" borderId="14" xfId="50" applyFont="1" applyFill="1" applyBorder="1" applyAlignment="1">
      <alignment vertical="center"/>
    </xf>
    <xf numFmtId="0" fontId="0" fillId="0" borderId="13" xfId="0" applyFont="1" applyFill="1" applyBorder="1" applyAlignment="1">
      <alignment vertical="center"/>
    </xf>
    <xf numFmtId="38" fontId="26" fillId="0" borderId="14" xfId="50" applyFont="1" applyFill="1" applyBorder="1" applyAlignment="1" applyProtection="1">
      <alignment vertical="center"/>
      <protection locked="0"/>
    </xf>
    <xf numFmtId="0" fontId="0" fillId="0" borderId="13" xfId="0" applyFill="1" applyBorder="1" applyAlignment="1" applyProtection="1">
      <alignment vertical="center"/>
      <protection locked="0"/>
    </xf>
    <xf numFmtId="190" fontId="46" fillId="0" borderId="14" xfId="50" applyNumberFormat="1" applyFont="1" applyFill="1" applyBorder="1" applyAlignment="1" applyProtection="1">
      <alignment vertical="center"/>
      <protection locked="0"/>
    </xf>
    <xf numFmtId="190" fontId="0" fillId="0" borderId="13" xfId="0" applyNumberFormat="1" applyFont="1" applyFill="1" applyBorder="1" applyAlignment="1" applyProtection="1">
      <alignment vertical="center"/>
      <protection locked="0"/>
    </xf>
    <xf numFmtId="38" fontId="46" fillId="33" borderId="14" xfId="50" applyFont="1" applyFill="1" applyBorder="1" applyAlignment="1" applyProtection="1">
      <alignment vertical="center"/>
      <protection locked="0"/>
    </xf>
    <xf numFmtId="0" fontId="0" fillId="33" borderId="13" xfId="0" applyFont="1" applyFill="1" applyBorder="1" applyAlignment="1" applyProtection="1">
      <alignment vertical="center"/>
      <protection locked="0"/>
    </xf>
    <xf numFmtId="38" fontId="46" fillId="0" borderId="14" xfId="5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26" fillId="0" borderId="15" xfId="61" applyBorder="1" applyAlignment="1">
      <alignment horizontal="left" vertical="center"/>
      <protection/>
    </xf>
    <xf numFmtId="0" fontId="26" fillId="0" borderId="19" xfId="61" applyBorder="1" applyAlignment="1">
      <alignment horizontal="left" vertical="center"/>
      <protection/>
    </xf>
    <xf numFmtId="0" fontId="26" fillId="0" borderId="11" xfId="61" applyBorder="1" applyAlignment="1">
      <alignment horizontal="left" vertical="center"/>
      <protection/>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32"/>
  <sheetViews>
    <sheetView tabSelected="1" zoomScaleSheetLayoutView="55" zoomScalePageLayoutView="0" workbookViewId="0" topLeftCell="A1">
      <selection activeCell="A1" sqref="A1"/>
    </sheetView>
  </sheetViews>
  <sheetFormatPr defaultColWidth="9.00390625" defaultRowHeight="13.5"/>
  <cols>
    <col min="1" max="2" width="3.00390625" style="0" bestFit="1" customWidth="1"/>
    <col min="4" max="4" width="13.875" style="0" bestFit="1" customWidth="1"/>
    <col min="5" max="6" width="11.125" style="0" customWidth="1"/>
    <col min="7" max="7" width="3.75390625" style="26" customWidth="1"/>
    <col min="8" max="8" width="95.00390625" style="99" bestFit="1" customWidth="1"/>
    <col min="9" max="10" width="2.375" style="26" customWidth="1"/>
    <col min="11" max="12" width="3.00390625" style="0" bestFit="1" customWidth="1"/>
    <col min="14" max="14" width="13.875" style="0" bestFit="1" customWidth="1"/>
    <col min="15" max="16" width="11.125" style="0" bestFit="1" customWidth="1"/>
    <col min="17" max="17" width="11.125" style="0" customWidth="1"/>
    <col min="18" max="18" width="4.50390625" style="74" bestFit="1" customWidth="1"/>
    <col min="19" max="19" width="13.125" style="0" bestFit="1" customWidth="1"/>
    <col min="20" max="20" width="12.75390625" style="0" customWidth="1"/>
    <col min="22" max="22" width="5.25390625" style="0" bestFit="1" customWidth="1"/>
  </cols>
  <sheetData>
    <row r="1" spans="1:22" ht="24.75" customHeight="1">
      <c r="A1" t="s">
        <v>63</v>
      </c>
      <c r="D1" s="68" t="s">
        <v>136</v>
      </c>
      <c r="E1" s="70" t="s">
        <v>122</v>
      </c>
      <c r="F1" s="110" t="s">
        <v>135</v>
      </c>
      <c r="G1" s="98"/>
      <c r="H1" s="112"/>
      <c r="I1" s="98"/>
      <c r="J1" s="172" t="s">
        <v>206</v>
      </c>
      <c r="K1" s="173"/>
      <c r="L1" s="173"/>
      <c r="M1" s="173"/>
      <c r="N1" s="173"/>
      <c r="O1" s="173"/>
      <c r="P1" s="173"/>
      <c r="Q1" s="173"/>
      <c r="R1" s="173"/>
      <c r="S1" s="173"/>
      <c r="T1" s="173"/>
      <c r="U1" s="173"/>
      <c r="V1" s="174"/>
    </row>
    <row r="2" spans="5:22" ht="24.75" customHeight="1">
      <c r="E2" s="170"/>
      <c r="F2" t="s">
        <v>203</v>
      </c>
      <c r="G2"/>
      <c r="H2" s="112"/>
      <c r="I2" s="98"/>
      <c r="J2" s="120"/>
      <c r="K2" s="26"/>
      <c r="L2" s="26"/>
      <c r="M2" s="26"/>
      <c r="N2" s="98"/>
      <c r="O2" s="69"/>
      <c r="P2" s="100" t="s">
        <v>37</v>
      </c>
      <c r="Q2" s="121"/>
      <c r="R2" s="164" t="s">
        <v>205</v>
      </c>
      <c r="S2" s="26" t="s">
        <v>200</v>
      </c>
      <c r="T2" s="26"/>
      <c r="U2" s="26"/>
      <c r="V2" s="101"/>
    </row>
    <row r="3" spans="1:22" ht="20.25" customHeight="1">
      <c r="A3" s="192"/>
      <c r="B3" s="193"/>
      <c r="C3" s="193"/>
      <c r="D3" s="193"/>
      <c r="E3" s="175" t="s">
        <v>204</v>
      </c>
      <c r="F3" s="175"/>
      <c r="G3" s="87"/>
      <c r="H3" s="115" t="s">
        <v>156</v>
      </c>
      <c r="I3" s="60"/>
      <c r="J3" s="122"/>
      <c r="K3" s="192"/>
      <c r="L3" s="193"/>
      <c r="M3" s="193"/>
      <c r="N3" s="193"/>
      <c r="O3" s="175" t="s">
        <v>128</v>
      </c>
      <c r="P3" s="175"/>
      <c r="Q3" s="87"/>
      <c r="R3" s="99" t="s">
        <v>126</v>
      </c>
      <c r="S3" s="80" t="s">
        <v>120</v>
      </c>
      <c r="T3" s="163" t="s">
        <v>207</v>
      </c>
      <c r="U3" s="26">
        <f>IF(T3="28年度→29年度",'主要経済指標'!B3,IF(T3="29年度→30年度",'主要経済指標'!B4,IF(T3="30年度→31年度",'主要経済指標'!B5)))</f>
        <v>1.019</v>
      </c>
      <c r="V3" s="101"/>
    </row>
    <row r="4" spans="1:22" ht="20.25" customHeight="1">
      <c r="A4" s="194"/>
      <c r="B4" s="195"/>
      <c r="C4" s="195"/>
      <c r="D4" s="195"/>
      <c r="E4" s="73" t="s">
        <v>16</v>
      </c>
      <c r="F4" s="73" t="s">
        <v>17</v>
      </c>
      <c r="G4" s="87"/>
      <c r="H4" s="113" t="s">
        <v>140</v>
      </c>
      <c r="I4" s="60"/>
      <c r="J4" s="122"/>
      <c r="K4" s="194"/>
      <c r="L4" s="195"/>
      <c r="M4" s="195"/>
      <c r="N4" s="195"/>
      <c r="O4" s="116" t="s">
        <v>16</v>
      </c>
      <c r="P4" s="116" t="s">
        <v>17</v>
      </c>
      <c r="Q4" s="87"/>
      <c r="R4" s="75"/>
      <c r="S4" s="26"/>
      <c r="T4" s="26" t="s">
        <v>201</v>
      </c>
      <c r="U4" s="26"/>
      <c r="V4" s="101"/>
    </row>
    <row r="5" spans="1:22" ht="20.25" customHeight="1">
      <c r="A5" s="176" t="s">
        <v>18</v>
      </c>
      <c r="B5" s="176" t="s">
        <v>19</v>
      </c>
      <c r="C5" s="200" t="s">
        <v>1</v>
      </c>
      <c r="D5" s="201"/>
      <c r="E5" s="178">
        <f>'算出基礎資料①'!I30</f>
        <v>0</v>
      </c>
      <c r="F5" s="203" t="e">
        <f>E5/$E$26</f>
        <v>#DIV/0!</v>
      </c>
      <c r="G5" s="88"/>
      <c r="H5" s="198" t="s">
        <v>141</v>
      </c>
      <c r="I5" s="89"/>
      <c r="J5" s="123"/>
      <c r="K5" s="176" t="s">
        <v>18</v>
      </c>
      <c r="L5" s="176" t="s">
        <v>19</v>
      </c>
      <c r="M5" s="180" t="s">
        <v>20</v>
      </c>
      <c r="N5" s="180"/>
      <c r="O5" s="117" t="e">
        <f>IF(U8&lt;U7,((U7+U8)/2*'算出基礎資料①'!C13+'算出基礎資料①'!I30-'算出基礎資料①'!C14)*U3*U10,'算出基礎資料①'!I30*'原価計算書'!U3*U10)</f>
        <v>#DIV/0!</v>
      </c>
      <c r="P5" s="118" t="e">
        <f aca="true" t="shared" si="0" ref="P5:P19">O5/$O$26</f>
        <v>#DIV/0!</v>
      </c>
      <c r="Q5" s="88"/>
      <c r="R5" s="76" t="s">
        <v>126</v>
      </c>
      <c r="S5" s="81" t="s">
        <v>121</v>
      </c>
      <c r="T5" s="26" t="str">
        <f>T3</f>
        <v>30年度→31年度</v>
      </c>
      <c r="U5" s="26">
        <f>IF(T3="28年度→29年度",'主要経済指標'!C3,IF(T3="29年度→30年度",'主要経済指標'!C4,IF(T3="30年度→31年度",'主要経済指標'!C5)))</f>
        <v>1.02</v>
      </c>
      <c r="V5" s="101"/>
    </row>
    <row r="6" spans="1:22" ht="20.25" customHeight="1">
      <c r="A6" s="176"/>
      <c r="B6" s="176"/>
      <c r="C6" s="197"/>
      <c r="D6" s="202"/>
      <c r="E6" s="179"/>
      <c r="F6" s="204"/>
      <c r="G6" s="88"/>
      <c r="H6" s="199"/>
      <c r="I6" s="89"/>
      <c r="J6" s="123"/>
      <c r="K6" s="176"/>
      <c r="L6" s="176"/>
      <c r="M6" s="180" t="s">
        <v>21</v>
      </c>
      <c r="N6" s="181"/>
      <c r="O6" s="117" t="e">
        <f>IF(U8&lt;U7,((U7+U8)/2*'算出基礎資料①'!C13+'算出基礎資料①'!I30-'算出基礎資料①'!C14)*U3*U11,'算出基礎資料①'!I30*'原価計算書'!U3*U11)</f>
        <v>#DIV/0!</v>
      </c>
      <c r="P6" s="118" t="e">
        <f t="shared" si="0"/>
        <v>#DIV/0!</v>
      </c>
      <c r="Q6" s="88"/>
      <c r="R6" s="76"/>
      <c r="S6" s="26"/>
      <c r="T6" s="26"/>
      <c r="U6" s="26"/>
      <c r="V6" s="101"/>
    </row>
    <row r="7" spans="1:22" ht="20.25" customHeight="1">
      <c r="A7" s="176"/>
      <c r="B7" s="176"/>
      <c r="C7" s="180" t="s">
        <v>2</v>
      </c>
      <c r="D7" s="181"/>
      <c r="E7" s="167"/>
      <c r="F7" s="82" t="e">
        <f aca="true" t="shared" si="1" ref="F7:F26">E7/$E$26</f>
        <v>#DIV/0!</v>
      </c>
      <c r="G7" s="88"/>
      <c r="H7" s="113" t="s">
        <v>142</v>
      </c>
      <c r="I7" s="89"/>
      <c r="J7" s="123"/>
      <c r="K7" s="176"/>
      <c r="L7" s="176"/>
      <c r="M7" s="180" t="s">
        <v>2</v>
      </c>
      <c r="N7" s="181"/>
      <c r="O7" s="155">
        <f>E7*U9</f>
        <v>0</v>
      </c>
      <c r="P7" s="118" t="e">
        <f t="shared" si="0"/>
        <v>#DIV/0!</v>
      </c>
      <c r="Q7" s="88"/>
      <c r="R7" s="76" t="str">
        <f>R2</f>
        <v>北海道</v>
      </c>
      <c r="S7" s="26" t="s">
        <v>1</v>
      </c>
      <c r="T7" s="26"/>
      <c r="U7" s="136">
        <f>IF($R$2="","",VLOOKUP($R$2,'主要経済指標'!$A$10:$D$19,2,0))</f>
        <v>392.9</v>
      </c>
      <c r="V7" s="101" t="s">
        <v>8</v>
      </c>
    </row>
    <row r="8" spans="1:23" ht="20.25" customHeight="1">
      <c r="A8" s="176"/>
      <c r="B8" s="176"/>
      <c r="C8" s="180" t="s">
        <v>3</v>
      </c>
      <c r="D8" s="181"/>
      <c r="E8" s="167"/>
      <c r="F8" s="82" t="e">
        <f t="shared" si="1"/>
        <v>#DIV/0!</v>
      </c>
      <c r="G8" s="88"/>
      <c r="H8" s="113" t="s">
        <v>143</v>
      </c>
      <c r="I8" s="89"/>
      <c r="J8" s="123"/>
      <c r="K8" s="176"/>
      <c r="L8" s="176"/>
      <c r="M8" s="180" t="s">
        <v>3</v>
      </c>
      <c r="N8" s="181"/>
      <c r="O8" s="155">
        <f>E8*U5</f>
        <v>0</v>
      </c>
      <c r="P8" s="118" t="e">
        <f t="shared" si="0"/>
        <v>#DIV/0!</v>
      </c>
      <c r="Q8" s="88"/>
      <c r="R8" s="77" t="s">
        <v>125</v>
      </c>
      <c r="S8" s="10" t="s">
        <v>1</v>
      </c>
      <c r="T8" s="10"/>
      <c r="U8" s="137" t="e">
        <f>'算出基礎資料①'!C15</f>
        <v>#DIV/0!</v>
      </c>
      <c r="V8" s="102" t="s">
        <v>8</v>
      </c>
      <c r="W8" s="79"/>
    </row>
    <row r="9" spans="1:22" ht="20.25" customHeight="1">
      <c r="A9" s="176"/>
      <c r="B9" s="176"/>
      <c r="C9" s="180" t="s">
        <v>22</v>
      </c>
      <c r="D9" s="181"/>
      <c r="E9" s="167"/>
      <c r="F9" s="82" t="e">
        <f t="shared" si="1"/>
        <v>#DIV/0!</v>
      </c>
      <c r="G9" s="88"/>
      <c r="H9" s="113" t="s">
        <v>144</v>
      </c>
      <c r="I9" s="89"/>
      <c r="J9" s="123"/>
      <c r="K9" s="176"/>
      <c r="L9" s="176"/>
      <c r="M9" s="180" t="s">
        <v>22</v>
      </c>
      <c r="N9" s="181"/>
      <c r="O9" s="155">
        <f>('算出基礎資料②'!D19*'原価計算書'!U12)/(('算出基礎資料②'!D15+5)/2)*U5+('算出基礎資料②'!D20*'原価計算書'!U13)/(('算出基礎資料②'!D16+5)/2)*U5+('算出基礎資料②'!D21*'原価計算書'!U14)/(('算出基礎資料②'!D17+5)/2)*U5</f>
        <v>0</v>
      </c>
      <c r="P9" s="118" t="e">
        <f t="shared" si="0"/>
        <v>#DIV/0!</v>
      </c>
      <c r="Q9" s="88"/>
      <c r="R9" s="78" t="s">
        <v>126</v>
      </c>
      <c r="S9" s="86" t="s">
        <v>129</v>
      </c>
      <c r="T9" s="162" t="s">
        <v>202</v>
      </c>
      <c r="U9" s="26">
        <f>IF(T9="28年→29年",'主要経済指標'!B23,IF(T9="29年→30年",'主要経済指標'!B24))</f>
        <v>1.15</v>
      </c>
      <c r="V9" s="101"/>
    </row>
    <row r="10" spans="1:22" ht="20.25" customHeight="1">
      <c r="A10" s="176"/>
      <c r="B10" s="176"/>
      <c r="C10" s="176" t="s">
        <v>23</v>
      </c>
      <c r="D10" s="62" t="s">
        <v>24</v>
      </c>
      <c r="E10" s="167"/>
      <c r="F10" s="82" t="e">
        <f t="shared" si="1"/>
        <v>#DIV/0!</v>
      </c>
      <c r="G10" s="88"/>
      <c r="H10" s="113" t="s">
        <v>145</v>
      </c>
      <c r="I10" s="89"/>
      <c r="J10" s="123"/>
      <c r="K10" s="176"/>
      <c r="L10" s="176"/>
      <c r="M10" s="176" t="s">
        <v>23</v>
      </c>
      <c r="N10" s="140" t="s">
        <v>24</v>
      </c>
      <c r="O10" s="155">
        <f>E10</f>
        <v>0</v>
      </c>
      <c r="P10" s="118" t="e">
        <f t="shared" si="0"/>
        <v>#DIV/0!</v>
      </c>
      <c r="Q10" s="88"/>
      <c r="R10" s="77" t="str">
        <f>R2</f>
        <v>北海道</v>
      </c>
      <c r="S10" s="26" t="s">
        <v>114</v>
      </c>
      <c r="T10" s="26" t="s">
        <v>115</v>
      </c>
      <c r="U10" s="136">
        <f>IF($R$2="","",VLOOKUP($R$2,'主要経済指標'!$A$10:$D$19,3,0))</f>
        <v>0.95603</v>
      </c>
      <c r="V10" s="101"/>
    </row>
    <row r="11" spans="1:22" ht="20.25" customHeight="1">
      <c r="A11" s="176"/>
      <c r="B11" s="176"/>
      <c r="C11" s="176"/>
      <c r="D11" s="62" t="s">
        <v>25</v>
      </c>
      <c r="E11" s="167"/>
      <c r="F11" s="82" t="e">
        <f t="shared" si="1"/>
        <v>#DIV/0!</v>
      </c>
      <c r="G11" s="88"/>
      <c r="H11" s="113" t="s">
        <v>146</v>
      </c>
      <c r="I11" s="89"/>
      <c r="J11" s="123"/>
      <c r="K11" s="176"/>
      <c r="L11" s="176"/>
      <c r="M11" s="176"/>
      <c r="N11" s="140" t="s">
        <v>25</v>
      </c>
      <c r="O11" s="155">
        <f>E11</f>
        <v>0</v>
      </c>
      <c r="P11" s="118" t="e">
        <f t="shared" si="0"/>
        <v>#DIV/0!</v>
      </c>
      <c r="Q11" s="88"/>
      <c r="R11" s="77"/>
      <c r="S11" s="26"/>
      <c r="T11" s="26" t="s">
        <v>116</v>
      </c>
      <c r="U11" s="136">
        <f>IF($R$2="","",VLOOKUP($R$2,'主要経済指標'!$A$10:$D$19,4,0))</f>
        <v>0.04397</v>
      </c>
      <c r="V11" s="101"/>
    </row>
    <row r="12" spans="1:22" ht="20.25" customHeight="1">
      <c r="A12" s="176"/>
      <c r="B12" s="176"/>
      <c r="C12" s="176"/>
      <c r="D12" s="62" t="s">
        <v>10</v>
      </c>
      <c r="E12" s="167"/>
      <c r="F12" s="82" t="e">
        <f t="shared" si="1"/>
        <v>#DIV/0!</v>
      </c>
      <c r="G12" s="88"/>
      <c r="H12" s="113" t="s">
        <v>147</v>
      </c>
      <c r="I12" s="89"/>
      <c r="J12" s="123"/>
      <c r="K12" s="176"/>
      <c r="L12" s="176"/>
      <c r="M12" s="176"/>
      <c r="N12" s="140" t="s">
        <v>10</v>
      </c>
      <c r="O12" s="155">
        <f>E12</f>
        <v>0</v>
      </c>
      <c r="P12" s="118" t="e">
        <f t="shared" si="0"/>
        <v>#DIV/0!</v>
      </c>
      <c r="Q12" s="88"/>
      <c r="R12" s="77" t="s">
        <v>126</v>
      </c>
      <c r="S12" s="26" t="s">
        <v>117</v>
      </c>
      <c r="T12" s="26" t="s">
        <v>58</v>
      </c>
      <c r="U12" s="138">
        <f>'主要経済指標'!B28</f>
        <v>40737</v>
      </c>
      <c r="V12" s="101" t="s">
        <v>8</v>
      </c>
    </row>
    <row r="13" spans="1:22" ht="20.25" customHeight="1">
      <c r="A13" s="176"/>
      <c r="B13" s="176"/>
      <c r="C13" s="176" t="s">
        <v>9</v>
      </c>
      <c r="D13" s="62" t="s">
        <v>26</v>
      </c>
      <c r="E13" s="167"/>
      <c r="F13" s="82" t="e">
        <f t="shared" si="1"/>
        <v>#DIV/0!</v>
      </c>
      <c r="G13" s="88"/>
      <c r="H13" s="113" t="s">
        <v>148</v>
      </c>
      <c r="I13" s="89"/>
      <c r="J13" s="123"/>
      <c r="K13" s="176"/>
      <c r="L13" s="176"/>
      <c r="M13" s="176" t="s">
        <v>9</v>
      </c>
      <c r="N13" s="140" t="s">
        <v>26</v>
      </c>
      <c r="O13" s="155">
        <f>E13</f>
        <v>0</v>
      </c>
      <c r="P13" s="118" t="e">
        <f t="shared" si="0"/>
        <v>#DIV/0!</v>
      </c>
      <c r="Q13" s="88"/>
      <c r="R13" s="77"/>
      <c r="S13" s="26"/>
      <c r="T13" s="26" t="s">
        <v>106</v>
      </c>
      <c r="U13" s="138">
        <f>'主要経済指標'!C28</f>
        <v>30683</v>
      </c>
      <c r="V13" s="101" t="s">
        <v>8</v>
      </c>
    </row>
    <row r="14" spans="1:22" ht="20.25" customHeight="1" thickBot="1">
      <c r="A14" s="176"/>
      <c r="B14" s="176"/>
      <c r="C14" s="206"/>
      <c r="D14" s="106" t="s">
        <v>27</v>
      </c>
      <c r="E14" s="167"/>
      <c r="F14" s="107" t="e">
        <f t="shared" si="1"/>
        <v>#DIV/0!</v>
      </c>
      <c r="G14" s="88"/>
      <c r="H14" s="113" t="s">
        <v>159</v>
      </c>
      <c r="I14" s="89"/>
      <c r="J14" s="123"/>
      <c r="K14" s="176"/>
      <c r="L14" s="176"/>
      <c r="M14" s="206"/>
      <c r="N14" s="141" t="s">
        <v>27</v>
      </c>
      <c r="O14" s="156">
        <f>E14</f>
        <v>0</v>
      </c>
      <c r="P14" s="150" t="e">
        <f t="shared" si="0"/>
        <v>#DIV/0!</v>
      </c>
      <c r="Q14" s="88"/>
      <c r="R14" s="77"/>
      <c r="S14" s="26"/>
      <c r="T14" s="26" t="s">
        <v>60</v>
      </c>
      <c r="U14" s="138">
        <f>'主要経済指標'!D28</f>
        <v>7017</v>
      </c>
      <c r="V14" s="101" t="s">
        <v>8</v>
      </c>
    </row>
    <row r="15" spans="1:22" ht="20.25" customHeight="1" thickBot="1">
      <c r="A15" s="176"/>
      <c r="B15" s="177"/>
      <c r="C15" s="190" t="s">
        <v>127</v>
      </c>
      <c r="D15" s="191"/>
      <c r="E15" s="168"/>
      <c r="F15" s="109" t="e">
        <f t="shared" si="1"/>
        <v>#DIV/0!</v>
      </c>
      <c r="G15" s="89"/>
      <c r="H15" s="113" t="s">
        <v>150</v>
      </c>
      <c r="I15" s="89"/>
      <c r="J15" s="124"/>
      <c r="K15" s="176"/>
      <c r="L15" s="177"/>
      <c r="M15" s="190" t="s">
        <v>127</v>
      </c>
      <c r="N15" s="205"/>
      <c r="O15" s="157">
        <f>E15*U5</f>
        <v>0</v>
      </c>
      <c r="P15" s="151" t="e">
        <f t="shared" si="0"/>
        <v>#DIV/0!</v>
      </c>
      <c r="Q15" s="89"/>
      <c r="R15" s="77"/>
      <c r="S15" s="26"/>
      <c r="T15" s="26"/>
      <c r="U15" s="57"/>
      <c r="V15" s="101"/>
    </row>
    <row r="16" spans="1:22" ht="20.25" customHeight="1">
      <c r="A16" s="176"/>
      <c r="B16" s="176"/>
      <c r="C16" s="196" t="s">
        <v>28</v>
      </c>
      <c r="D16" s="197"/>
      <c r="E16" s="169"/>
      <c r="F16" s="108" t="e">
        <f t="shared" si="1"/>
        <v>#DIV/0!</v>
      </c>
      <c r="G16" s="88"/>
      <c r="H16" s="114" t="s">
        <v>149</v>
      </c>
      <c r="I16" s="89"/>
      <c r="J16" s="123"/>
      <c r="K16" s="176"/>
      <c r="L16" s="176"/>
      <c r="M16" s="196" t="s">
        <v>28</v>
      </c>
      <c r="N16" s="197"/>
      <c r="O16" s="158">
        <f>E16*U5</f>
        <v>0</v>
      </c>
      <c r="P16" s="152" t="e">
        <f t="shared" si="0"/>
        <v>#DIV/0!</v>
      </c>
      <c r="Q16" s="88"/>
      <c r="R16" s="77" t="str">
        <f>R2</f>
        <v>北海道</v>
      </c>
      <c r="S16" s="26" t="s">
        <v>118</v>
      </c>
      <c r="T16" s="26" t="s">
        <v>58</v>
      </c>
      <c r="U16" s="136">
        <f>IF($R$2="","",VLOOKUP($R$2,'主要経済指標'!$A$38:$E$47,2,0))</f>
        <v>185</v>
      </c>
      <c r="V16" s="101" t="s">
        <v>119</v>
      </c>
    </row>
    <row r="17" spans="1:22" ht="20.25" customHeight="1">
      <c r="A17" s="176"/>
      <c r="B17" s="177"/>
      <c r="C17" s="189" t="s">
        <v>4</v>
      </c>
      <c r="D17" s="181"/>
      <c r="E17" s="83">
        <f>SUM(E5:E16)</f>
        <v>0</v>
      </c>
      <c r="F17" s="82" t="e">
        <f t="shared" si="1"/>
        <v>#DIV/0!</v>
      </c>
      <c r="G17" s="88"/>
      <c r="H17" s="113" t="s">
        <v>151</v>
      </c>
      <c r="I17" s="89"/>
      <c r="J17" s="123"/>
      <c r="K17" s="176"/>
      <c r="L17" s="177"/>
      <c r="M17" s="189" t="s">
        <v>4</v>
      </c>
      <c r="N17" s="181"/>
      <c r="O17" s="159" t="e">
        <f>SUM(O5:O16)</f>
        <v>#DIV/0!</v>
      </c>
      <c r="P17" s="153" t="e">
        <f t="shared" si="0"/>
        <v>#DIV/0!</v>
      </c>
      <c r="Q17" s="88"/>
      <c r="R17" s="77"/>
      <c r="S17" s="26"/>
      <c r="T17" s="26" t="s">
        <v>106</v>
      </c>
      <c r="U17" s="136">
        <f>IF($R$2="","",VLOOKUP($R$2,'主要経済指標'!$A$38:$E$47,3,0))</f>
        <v>3</v>
      </c>
      <c r="V17" s="101" t="s">
        <v>119</v>
      </c>
    </row>
    <row r="18" spans="1:22" ht="20.25" customHeight="1">
      <c r="A18" s="176"/>
      <c r="B18" s="176" t="s">
        <v>5</v>
      </c>
      <c r="C18" s="180" t="s">
        <v>1</v>
      </c>
      <c r="D18" s="181"/>
      <c r="E18" s="97">
        <f>'算出基礎資料①'!J30</f>
        <v>0</v>
      </c>
      <c r="F18" s="82" t="e">
        <f t="shared" si="1"/>
        <v>#DIV/0!</v>
      </c>
      <c r="G18" s="88"/>
      <c r="H18" s="113" t="s">
        <v>152</v>
      </c>
      <c r="I18" s="89"/>
      <c r="J18" s="123"/>
      <c r="K18" s="176"/>
      <c r="L18" s="176" t="s">
        <v>5</v>
      </c>
      <c r="M18" s="180" t="s">
        <v>1</v>
      </c>
      <c r="N18" s="181"/>
      <c r="O18" s="155">
        <f>E18*U3</f>
        <v>0</v>
      </c>
      <c r="P18" s="153" t="e">
        <f t="shared" si="0"/>
        <v>#DIV/0!</v>
      </c>
      <c r="Q18" s="88"/>
      <c r="R18" s="77"/>
      <c r="S18" s="26"/>
      <c r="T18" s="26" t="s">
        <v>60</v>
      </c>
      <c r="U18" s="136">
        <f>IF($R$2="","",VLOOKUP($R$2,'主要経済指標'!$A$38:$E$47,4,0))</f>
        <v>24</v>
      </c>
      <c r="V18" s="101" t="s">
        <v>119</v>
      </c>
    </row>
    <row r="19" spans="1:22" ht="20.25" customHeight="1">
      <c r="A19" s="176"/>
      <c r="B19" s="176"/>
      <c r="C19" s="180" t="s">
        <v>28</v>
      </c>
      <c r="D19" s="181"/>
      <c r="E19" s="166"/>
      <c r="F19" s="82" t="e">
        <f t="shared" si="1"/>
        <v>#DIV/0!</v>
      </c>
      <c r="G19" s="88"/>
      <c r="H19" s="113" t="s">
        <v>153</v>
      </c>
      <c r="I19" s="89"/>
      <c r="J19" s="123"/>
      <c r="K19" s="176"/>
      <c r="L19" s="176"/>
      <c r="M19" s="180" t="s">
        <v>28</v>
      </c>
      <c r="N19" s="181"/>
      <c r="O19" s="155">
        <f>E19*U5</f>
        <v>0</v>
      </c>
      <c r="P19" s="153" t="e">
        <f t="shared" si="0"/>
        <v>#DIV/0!</v>
      </c>
      <c r="Q19" s="88"/>
      <c r="R19" s="77"/>
      <c r="S19" s="26"/>
      <c r="T19" s="26" t="s">
        <v>0</v>
      </c>
      <c r="U19" s="136">
        <f>IF($R$2="","",VLOOKUP($R$2,'主要経済指標'!$A$38:$E$47,5,0))</f>
        <v>212</v>
      </c>
      <c r="V19" s="101" t="s">
        <v>119</v>
      </c>
    </row>
    <row r="20" spans="1:22" ht="20.25" customHeight="1">
      <c r="A20" s="176"/>
      <c r="B20" s="177"/>
      <c r="C20" s="189" t="s">
        <v>4</v>
      </c>
      <c r="D20" s="181"/>
      <c r="E20" s="84">
        <f>SUM(E18:E19)</f>
        <v>0</v>
      </c>
      <c r="F20" s="82" t="e">
        <f t="shared" si="1"/>
        <v>#DIV/0!</v>
      </c>
      <c r="G20" s="88"/>
      <c r="H20" s="113"/>
      <c r="I20" s="89"/>
      <c r="J20" s="123"/>
      <c r="K20" s="176"/>
      <c r="L20" s="177"/>
      <c r="M20" s="189" t="s">
        <v>4</v>
      </c>
      <c r="N20" s="181"/>
      <c r="O20" s="159">
        <f>SUM(O18:O19)</f>
        <v>0</v>
      </c>
      <c r="P20" s="153" t="e">
        <f aca="true" t="shared" si="2" ref="P20:P26">O20/$O$26</f>
        <v>#DIV/0!</v>
      </c>
      <c r="Q20" s="88"/>
      <c r="R20" s="77"/>
      <c r="S20" s="26"/>
      <c r="T20" s="26"/>
      <c r="U20" s="26"/>
      <c r="V20" s="101"/>
    </row>
    <row r="21" spans="1:22" ht="20.25" customHeight="1">
      <c r="A21" s="176"/>
      <c r="B21" s="176" t="s">
        <v>6</v>
      </c>
      <c r="C21" s="180" t="s">
        <v>12</v>
      </c>
      <c r="D21" s="181"/>
      <c r="E21" s="165"/>
      <c r="F21" s="82" t="e">
        <f t="shared" si="1"/>
        <v>#DIV/0!</v>
      </c>
      <c r="G21" s="88"/>
      <c r="H21" s="113" t="s">
        <v>154</v>
      </c>
      <c r="I21" s="89"/>
      <c r="J21" s="123"/>
      <c r="K21" s="176"/>
      <c r="L21" s="176" t="s">
        <v>6</v>
      </c>
      <c r="M21" s="180" t="s">
        <v>12</v>
      </c>
      <c r="N21" s="181"/>
      <c r="O21" s="155">
        <f>E21</f>
        <v>0</v>
      </c>
      <c r="P21" s="153" t="e">
        <f t="shared" si="2"/>
        <v>#DIV/0!</v>
      </c>
      <c r="Q21" s="88"/>
      <c r="R21" s="77" t="s">
        <v>126</v>
      </c>
      <c r="S21" s="26" t="s">
        <v>56</v>
      </c>
      <c r="T21" s="104" t="s">
        <v>134</v>
      </c>
      <c r="U21" s="26">
        <f>'主要経済指標'!B34</f>
        <v>160.91</v>
      </c>
      <c r="V21" s="101" t="s">
        <v>111</v>
      </c>
    </row>
    <row r="22" spans="1:22" ht="20.25" customHeight="1">
      <c r="A22" s="176"/>
      <c r="B22" s="176"/>
      <c r="C22" s="180" t="s">
        <v>28</v>
      </c>
      <c r="D22" s="181"/>
      <c r="E22" s="165"/>
      <c r="F22" s="82" t="e">
        <f t="shared" si="1"/>
        <v>#DIV/0!</v>
      </c>
      <c r="G22" s="88"/>
      <c r="H22" s="113" t="s">
        <v>155</v>
      </c>
      <c r="I22" s="89"/>
      <c r="J22" s="123"/>
      <c r="K22" s="176"/>
      <c r="L22" s="176"/>
      <c r="M22" s="180" t="s">
        <v>28</v>
      </c>
      <c r="N22" s="181"/>
      <c r="O22" s="155">
        <f>E22*U5</f>
        <v>0</v>
      </c>
      <c r="P22" s="153" t="e">
        <f t="shared" si="2"/>
        <v>#DIV/0!</v>
      </c>
      <c r="Q22" s="89"/>
      <c r="R22" s="77" t="s">
        <v>125</v>
      </c>
      <c r="S22" s="26" t="s">
        <v>123</v>
      </c>
      <c r="T22" s="26"/>
      <c r="U22" s="105">
        <f>'算出基礎資料③'!H9</f>
        <v>0</v>
      </c>
      <c r="V22" s="101" t="s">
        <v>8</v>
      </c>
    </row>
    <row r="23" spans="1:22" ht="20.25" customHeight="1">
      <c r="A23" s="176"/>
      <c r="B23" s="177"/>
      <c r="C23" s="189" t="s">
        <v>4</v>
      </c>
      <c r="D23" s="181"/>
      <c r="E23" s="84">
        <f>SUM(E21:E22)</f>
        <v>0</v>
      </c>
      <c r="F23" s="82" t="e">
        <f t="shared" si="1"/>
        <v>#DIV/0!</v>
      </c>
      <c r="G23" s="88"/>
      <c r="H23" s="113"/>
      <c r="I23" s="89"/>
      <c r="J23" s="123"/>
      <c r="K23" s="176"/>
      <c r="L23" s="177"/>
      <c r="M23" s="189" t="s">
        <v>4</v>
      </c>
      <c r="N23" s="181"/>
      <c r="O23" s="159">
        <f>SUM(O21:O22)</f>
        <v>0</v>
      </c>
      <c r="P23" s="153" t="e">
        <f t="shared" si="2"/>
        <v>#DIV/0!</v>
      </c>
      <c r="Q23" s="89"/>
      <c r="R23" s="77" t="s">
        <v>126</v>
      </c>
      <c r="S23" s="26" t="s">
        <v>123</v>
      </c>
      <c r="T23" s="26"/>
      <c r="U23" s="105">
        <f>ROUND('算出基礎資料②'!D6*U21/1000,0)</f>
        <v>0</v>
      </c>
      <c r="V23" s="101" t="s">
        <v>8</v>
      </c>
    </row>
    <row r="24" spans="1:22" ht="20.25" customHeight="1">
      <c r="A24" s="176"/>
      <c r="B24" s="181" t="s">
        <v>7</v>
      </c>
      <c r="C24" s="184"/>
      <c r="D24" s="184"/>
      <c r="E24" s="84" t="e">
        <f>'算出基礎資料③'!E22</f>
        <v>#DIV/0!</v>
      </c>
      <c r="F24" s="82" t="e">
        <f t="shared" si="1"/>
        <v>#DIV/0!</v>
      </c>
      <c r="G24" s="88"/>
      <c r="H24" s="113" t="s">
        <v>158</v>
      </c>
      <c r="I24" s="89"/>
      <c r="J24" s="123"/>
      <c r="K24" s="176"/>
      <c r="L24" s="181" t="s">
        <v>7</v>
      </c>
      <c r="M24" s="184"/>
      <c r="N24" s="184"/>
      <c r="O24" s="160" t="e">
        <f>'算出基礎資料③'!E17*('算出基礎資料③'!E18+'算出基礎資料③'!E19+(('原価計算書'!O17-'原価計算書'!O9)*0.04))*'主要経済指標'!B31</f>
        <v>#DIV/0!</v>
      </c>
      <c r="P24" s="153" t="e">
        <f t="shared" si="2"/>
        <v>#DIV/0!</v>
      </c>
      <c r="Q24" s="89"/>
      <c r="R24" s="185" t="s">
        <v>160</v>
      </c>
      <c r="S24" s="185"/>
      <c r="T24" s="185"/>
      <c r="U24" s="185"/>
      <c r="V24" s="186"/>
    </row>
    <row r="25" spans="1:22" ht="20.25" customHeight="1">
      <c r="A25" s="176"/>
      <c r="B25" s="181" t="s">
        <v>123</v>
      </c>
      <c r="C25" s="184"/>
      <c r="D25" s="184"/>
      <c r="E25" s="84">
        <f>'算出基礎資料③'!C9</f>
        <v>0</v>
      </c>
      <c r="F25" s="82" t="e">
        <f t="shared" si="1"/>
        <v>#DIV/0!</v>
      </c>
      <c r="G25" s="88"/>
      <c r="H25" s="113" t="s">
        <v>157</v>
      </c>
      <c r="I25" s="89"/>
      <c r="J25" s="123"/>
      <c r="K25" s="176"/>
      <c r="L25" s="181" t="s">
        <v>123</v>
      </c>
      <c r="M25" s="184"/>
      <c r="N25" s="184"/>
      <c r="O25" s="155">
        <f>IF(U22&lt;U23,U23,U22)</f>
        <v>0</v>
      </c>
      <c r="P25" s="153" t="e">
        <f t="shared" si="2"/>
        <v>#DIV/0!</v>
      </c>
      <c r="Q25" s="89"/>
      <c r="R25" s="185"/>
      <c r="S25" s="185"/>
      <c r="T25" s="185"/>
      <c r="U25" s="185"/>
      <c r="V25" s="186"/>
    </row>
    <row r="26" spans="1:22" ht="20.25" customHeight="1">
      <c r="A26" s="177"/>
      <c r="B26" s="182" t="s">
        <v>0</v>
      </c>
      <c r="C26" s="183"/>
      <c r="D26" s="183"/>
      <c r="E26" s="85" t="e">
        <f>E25+E24+E23+E20+E17</f>
        <v>#DIV/0!</v>
      </c>
      <c r="F26" s="82" t="e">
        <f t="shared" si="1"/>
        <v>#DIV/0!</v>
      </c>
      <c r="G26" s="88"/>
      <c r="H26" s="113"/>
      <c r="I26" s="89"/>
      <c r="J26" s="123"/>
      <c r="K26" s="177"/>
      <c r="L26" s="182" t="s">
        <v>0</v>
      </c>
      <c r="M26" s="183"/>
      <c r="N26" s="183"/>
      <c r="O26" s="161" t="e">
        <f>O25+O24+O23+O20+O17</f>
        <v>#DIV/0!</v>
      </c>
      <c r="P26" s="153" t="e">
        <f t="shared" si="2"/>
        <v>#DIV/0!</v>
      </c>
      <c r="Q26" s="89"/>
      <c r="R26" s="187" t="s">
        <v>161</v>
      </c>
      <c r="S26" s="187"/>
      <c r="T26" s="187"/>
      <c r="U26" s="187"/>
      <c r="V26" s="188"/>
    </row>
    <row r="27" spans="10:22" ht="13.5" customHeight="1">
      <c r="J27" s="30"/>
      <c r="K27" s="119"/>
      <c r="L27" s="119"/>
      <c r="M27" s="119"/>
      <c r="N27" s="119"/>
      <c r="O27" s="26"/>
      <c r="P27" s="26"/>
      <c r="Q27" s="26"/>
      <c r="R27" s="187"/>
      <c r="S27" s="187"/>
      <c r="T27" s="187"/>
      <c r="U27" s="187"/>
      <c r="V27" s="188"/>
    </row>
    <row r="28" spans="10:22" ht="19.5" customHeight="1">
      <c r="J28" s="30"/>
      <c r="K28" s="26"/>
      <c r="L28" s="26"/>
      <c r="M28" s="26"/>
      <c r="N28" s="26"/>
      <c r="O28" s="26"/>
      <c r="P28" s="26"/>
      <c r="Q28" s="26"/>
      <c r="R28" s="187"/>
      <c r="S28" s="187"/>
      <c r="T28" s="187"/>
      <c r="U28" s="187"/>
      <c r="V28" s="188"/>
    </row>
    <row r="29" spans="10:22" ht="14.25" thickBot="1">
      <c r="J29" s="32"/>
      <c r="K29" s="125"/>
      <c r="L29" s="125"/>
      <c r="M29" s="125"/>
      <c r="N29" s="125"/>
      <c r="O29" s="125"/>
      <c r="P29" s="125"/>
      <c r="Q29" s="125"/>
      <c r="R29" s="147"/>
      <c r="S29" s="147"/>
      <c r="T29" s="147"/>
      <c r="U29" s="147"/>
      <c r="V29" s="148"/>
    </row>
    <row r="30" spans="10:22" ht="13.5">
      <c r="J30" s="8"/>
      <c r="K30" s="8"/>
      <c r="L30" s="8"/>
      <c r="M30" s="8"/>
      <c r="N30" s="8"/>
      <c r="O30" s="8"/>
      <c r="P30" s="8"/>
      <c r="Q30" s="8"/>
      <c r="R30" s="149"/>
      <c r="S30" s="149"/>
      <c r="T30" s="149"/>
      <c r="U30" s="149"/>
      <c r="V30" s="149"/>
    </row>
    <row r="31" spans="11:22" ht="13.5">
      <c r="K31" s="26"/>
      <c r="L31" s="26"/>
      <c r="M31" s="26"/>
      <c r="N31" s="26"/>
      <c r="O31" s="26"/>
      <c r="P31" s="26"/>
      <c r="Q31" s="26"/>
      <c r="R31" s="146"/>
      <c r="S31" s="146"/>
      <c r="T31" s="146"/>
      <c r="U31" s="146"/>
      <c r="V31" s="146"/>
    </row>
    <row r="32" spans="11:22" ht="13.5">
      <c r="K32" s="26"/>
      <c r="L32" s="26"/>
      <c r="M32" s="26"/>
      <c r="N32" s="26"/>
      <c r="O32" s="26"/>
      <c r="P32" s="26"/>
      <c r="Q32" s="26"/>
      <c r="R32" s="146"/>
      <c r="S32" s="146"/>
      <c r="T32" s="146"/>
      <c r="U32" s="146"/>
      <c r="V32" s="146"/>
    </row>
  </sheetData>
  <sheetProtection password="E101" sheet="1"/>
  <mergeCells count="55">
    <mergeCell ref="H5:H6"/>
    <mergeCell ref="C5:D6"/>
    <mergeCell ref="F5:F6"/>
    <mergeCell ref="M15:N15"/>
    <mergeCell ref="M16:N16"/>
    <mergeCell ref="M17:N17"/>
    <mergeCell ref="M10:M12"/>
    <mergeCell ref="C13:C14"/>
    <mergeCell ref="C17:D17"/>
    <mergeCell ref="M13:M14"/>
    <mergeCell ref="K3:N4"/>
    <mergeCell ref="K5:K26"/>
    <mergeCell ref="L5:L17"/>
    <mergeCell ref="M5:N5"/>
    <mergeCell ref="M6:N6"/>
    <mergeCell ref="M7:N7"/>
    <mergeCell ref="M8:N8"/>
    <mergeCell ref="L24:N24"/>
    <mergeCell ref="L25:N25"/>
    <mergeCell ref="L26:N26"/>
    <mergeCell ref="M22:N22"/>
    <mergeCell ref="M23:N23"/>
    <mergeCell ref="M18:N18"/>
    <mergeCell ref="M19:N19"/>
    <mergeCell ref="M20:N20"/>
    <mergeCell ref="L18:L20"/>
    <mergeCell ref="A3:D4"/>
    <mergeCell ref="C7:D7"/>
    <mergeCell ref="C21:D21"/>
    <mergeCell ref="C8:D8"/>
    <mergeCell ref="C9:D9"/>
    <mergeCell ref="C10:C12"/>
    <mergeCell ref="C16:D16"/>
    <mergeCell ref="B18:B20"/>
    <mergeCell ref="C18:D18"/>
    <mergeCell ref="R24:V25"/>
    <mergeCell ref="R26:V28"/>
    <mergeCell ref="M9:N9"/>
    <mergeCell ref="L21:L23"/>
    <mergeCell ref="M21:N21"/>
    <mergeCell ref="C23:D23"/>
    <mergeCell ref="B24:D24"/>
    <mergeCell ref="C19:D19"/>
    <mergeCell ref="C20:D20"/>
    <mergeCell ref="C15:D15"/>
    <mergeCell ref="J1:V1"/>
    <mergeCell ref="O3:P3"/>
    <mergeCell ref="A5:A26"/>
    <mergeCell ref="B5:B17"/>
    <mergeCell ref="B21:B23"/>
    <mergeCell ref="E3:F3"/>
    <mergeCell ref="E5:E6"/>
    <mergeCell ref="C22:D22"/>
    <mergeCell ref="B26:D26"/>
    <mergeCell ref="B25:D25"/>
  </mergeCells>
  <dataValidations count="5">
    <dataValidation type="list" allowBlank="1" showInputMessage="1" showErrorMessage="1" sqref="R2">
      <formula1>"北海道,東北,関東,北信,中部,近畿,中国,四国,九州,沖縄"</formula1>
    </dataValidation>
    <dataValidation type="list" allowBlank="1" showInputMessage="1" showErrorMessage="1" sqref="T3">
      <formula1>"28年度→29年度,29年度→30年度,30年度→31年度"</formula1>
    </dataValidation>
    <dataValidation type="list" allowBlank="1" showInputMessage="1" showErrorMessage="1" sqref="T9">
      <formula1>"28年→29年,29年→30年"</formula1>
    </dataValidation>
    <dataValidation type="whole" allowBlank="1" showInputMessage="1" showErrorMessage="1" sqref="E21:E22 E19 E7:E16">
      <formula1>0</formula1>
      <formula2>999999999</formula2>
    </dataValidation>
    <dataValidation type="whole" allowBlank="1" showInputMessage="1" showErrorMessage="1" sqref="E2">
      <formula1>1</formula1>
      <formula2>2050</formula2>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85" r:id="rId3"/>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G26" sqref="G26"/>
    </sheetView>
  </sheetViews>
  <sheetFormatPr defaultColWidth="9.00390625" defaultRowHeight="13.5"/>
  <cols>
    <col min="1" max="1" width="3.50390625" style="45" customWidth="1"/>
    <col min="2" max="2" width="14.00390625" style="45" customWidth="1"/>
    <col min="3" max="6" width="11.125" style="45" bestFit="1" customWidth="1"/>
    <col min="7" max="8" width="9.00390625" style="45" customWidth="1"/>
    <col min="9" max="9" width="10.25390625" style="45" bestFit="1" customWidth="1"/>
    <col min="10" max="11" width="12.25390625" style="45" customWidth="1"/>
    <col min="12" max="16384" width="9.00390625" style="45" customWidth="1"/>
  </cols>
  <sheetData>
    <row r="1" ht="13.5">
      <c r="A1" s="45" t="s">
        <v>64</v>
      </c>
    </row>
    <row r="2" spans="1:4" ht="13.5">
      <c r="A2" s="45" t="s">
        <v>62</v>
      </c>
      <c r="D2" s="90" t="s">
        <v>131</v>
      </c>
    </row>
    <row r="3" spans="1:4" ht="13.5">
      <c r="A3" s="46"/>
      <c r="B3" s="47"/>
      <c r="C3" s="207" t="s">
        <v>57</v>
      </c>
      <c r="D3" s="208"/>
    </row>
    <row r="4" spans="1:4" ht="13.5">
      <c r="A4" s="207" t="s">
        <v>58</v>
      </c>
      <c r="B4" s="208"/>
      <c r="C4" s="214"/>
      <c r="D4" s="215"/>
    </row>
    <row r="5" spans="1:4" ht="13.5">
      <c r="A5" s="207" t="s">
        <v>59</v>
      </c>
      <c r="B5" s="208"/>
      <c r="C5" s="214"/>
      <c r="D5" s="215"/>
    </row>
    <row r="6" spans="1:4" ht="13.5">
      <c r="A6" s="207" t="s">
        <v>60</v>
      </c>
      <c r="B6" s="208"/>
      <c r="C6" s="214"/>
      <c r="D6" s="215"/>
    </row>
    <row r="7" spans="1:4" ht="13.5">
      <c r="A7" s="207" t="s">
        <v>80</v>
      </c>
      <c r="B7" s="208"/>
      <c r="C7" s="212">
        <f>SUM(C4:D6)</f>
        <v>0</v>
      </c>
      <c r="D7" s="213"/>
    </row>
    <row r="8" ht="13.5"/>
    <row r="9" ht="13.5"/>
    <row r="10" spans="1:11" ht="13.5">
      <c r="A10" s="45" t="s">
        <v>61</v>
      </c>
      <c r="B10" s="45" t="s">
        <v>66</v>
      </c>
      <c r="K10" s="111" t="s">
        <v>139</v>
      </c>
    </row>
    <row r="11" spans="1:11" ht="13.5">
      <c r="A11" s="48"/>
      <c r="B11" s="49"/>
      <c r="C11" s="53"/>
      <c r="D11" s="217" t="s">
        <v>81</v>
      </c>
      <c r="E11" s="217"/>
      <c r="F11" s="217"/>
      <c r="G11" s="217"/>
      <c r="H11" s="217"/>
      <c r="I11" s="54"/>
      <c r="J11" s="218" t="s">
        <v>5</v>
      </c>
      <c r="K11" s="216" t="s">
        <v>87</v>
      </c>
    </row>
    <row r="12" spans="1:11" ht="13.5">
      <c r="A12" s="50"/>
      <c r="B12" s="55"/>
      <c r="C12" s="52" t="s">
        <v>68</v>
      </c>
      <c r="D12" s="52" t="s">
        <v>69</v>
      </c>
      <c r="E12" s="52" t="s">
        <v>70</v>
      </c>
      <c r="F12" s="52" t="s">
        <v>71</v>
      </c>
      <c r="G12" s="52" t="s">
        <v>72</v>
      </c>
      <c r="H12" s="52" t="s">
        <v>11</v>
      </c>
      <c r="I12" s="52" t="s">
        <v>4</v>
      </c>
      <c r="J12" s="219"/>
      <c r="K12" s="216"/>
    </row>
    <row r="13" spans="1:11" ht="13.5">
      <c r="A13" s="53" t="s">
        <v>73</v>
      </c>
      <c r="B13" s="54"/>
      <c r="C13" s="63"/>
      <c r="D13" s="63"/>
      <c r="E13" s="63"/>
      <c r="F13" s="63"/>
      <c r="G13" s="63"/>
      <c r="H13" s="63"/>
      <c r="I13" s="51">
        <f>SUM(C13:H13)</f>
        <v>0</v>
      </c>
      <c r="J13" s="64"/>
      <c r="K13" s="51">
        <f>I13+J13</f>
        <v>0</v>
      </c>
    </row>
    <row r="14" spans="1:11" ht="13.5">
      <c r="A14" s="53" t="s">
        <v>67</v>
      </c>
      <c r="B14" s="54"/>
      <c r="C14" s="51">
        <f aca="true" t="shared" si="0" ref="C14:J14">C20</f>
        <v>0</v>
      </c>
      <c r="D14" s="51">
        <f t="shared" si="0"/>
        <v>0</v>
      </c>
      <c r="E14" s="51">
        <f t="shared" si="0"/>
        <v>0</v>
      </c>
      <c r="F14" s="51">
        <f t="shared" si="0"/>
        <v>0</v>
      </c>
      <c r="G14" s="51">
        <f t="shared" si="0"/>
        <v>0</v>
      </c>
      <c r="H14" s="51">
        <f t="shared" si="0"/>
        <v>0</v>
      </c>
      <c r="I14" s="51">
        <f t="shared" si="0"/>
        <v>0</v>
      </c>
      <c r="J14" s="53">
        <f t="shared" si="0"/>
        <v>0</v>
      </c>
      <c r="K14" s="51">
        <f>I14+J14</f>
        <v>0</v>
      </c>
    </row>
    <row r="15" spans="1:11" ht="14.25" thickBot="1">
      <c r="A15" s="53" t="s">
        <v>130</v>
      </c>
      <c r="B15" s="96"/>
      <c r="C15" s="139" t="e">
        <f>C14/C13</f>
        <v>#DIV/0!</v>
      </c>
      <c r="D15" s="57"/>
      <c r="E15" s="57"/>
      <c r="F15" s="57"/>
      <c r="G15" s="57"/>
      <c r="H15" s="57"/>
      <c r="I15" s="57"/>
      <c r="J15" s="57"/>
      <c r="K15" s="57"/>
    </row>
    <row r="16" spans="1:11" ht="13.5">
      <c r="A16" s="57"/>
      <c r="B16" s="57"/>
      <c r="C16" s="61"/>
      <c r="D16" s="57"/>
      <c r="E16" s="57"/>
      <c r="F16" s="57"/>
      <c r="G16" s="57"/>
      <c r="H16" s="57"/>
      <c r="I16" s="57"/>
      <c r="J16" s="57"/>
      <c r="K16" s="57"/>
    </row>
    <row r="17" spans="1:11" ht="13.5">
      <c r="A17" s="209" t="s">
        <v>76</v>
      </c>
      <c r="B17" s="51" t="s">
        <v>83</v>
      </c>
      <c r="C17" s="63"/>
      <c r="D17" s="63"/>
      <c r="E17" s="63"/>
      <c r="F17" s="63"/>
      <c r="G17" s="63"/>
      <c r="H17" s="63"/>
      <c r="I17" s="51">
        <f>SUM(C17:H17)</f>
        <v>0</v>
      </c>
      <c r="J17" s="64"/>
      <c r="K17" s="51">
        <f aca="true" t="shared" si="1" ref="K17:K23">I17+J17</f>
        <v>0</v>
      </c>
    </row>
    <row r="18" spans="1:11" ht="13.5">
      <c r="A18" s="210"/>
      <c r="B18" s="51" t="s">
        <v>84</v>
      </c>
      <c r="C18" s="63"/>
      <c r="D18" s="63"/>
      <c r="E18" s="63"/>
      <c r="F18" s="63"/>
      <c r="G18" s="63"/>
      <c r="H18" s="63"/>
      <c r="I18" s="51">
        <f aca="true" t="shared" si="2" ref="I18:I23">SUM(C18:H18)</f>
        <v>0</v>
      </c>
      <c r="J18" s="64"/>
      <c r="K18" s="51">
        <f t="shared" si="1"/>
        <v>0</v>
      </c>
    </row>
    <row r="19" spans="1:11" ht="13.5">
      <c r="A19" s="210"/>
      <c r="B19" s="51" t="s">
        <v>85</v>
      </c>
      <c r="C19" s="63"/>
      <c r="D19" s="63"/>
      <c r="E19" s="63"/>
      <c r="F19" s="63"/>
      <c r="G19" s="63"/>
      <c r="H19" s="63"/>
      <c r="I19" s="51">
        <f t="shared" si="2"/>
        <v>0</v>
      </c>
      <c r="J19" s="64"/>
      <c r="K19" s="51">
        <f t="shared" si="1"/>
        <v>0</v>
      </c>
    </row>
    <row r="20" spans="1:11" ht="13.5">
      <c r="A20" s="211"/>
      <c r="B20" s="51" t="s">
        <v>86</v>
      </c>
      <c r="C20" s="51">
        <f aca="true" t="shared" si="3" ref="C20:H20">SUM(C17:C19)</f>
        <v>0</v>
      </c>
      <c r="D20" s="51">
        <f t="shared" si="3"/>
        <v>0</v>
      </c>
      <c r="E20" s="51">
        <f t="shared" si="3"/>
        <v>0</v>
      </c>
      <c r="F20" s="51">
        <f t="shared" si="3"/>
        <v>0</v>
      </c>
      <c r="G20" s="51">
        <f t="shared" si="3"/>
        <v>0</v>
      </c>
      <c r="H20" s="51">
        <f t="shared" si="3"/>
        <v>0</v>
      </c>
      <c r="I20" s="51">
        <f t="shared" si="2"/>
        <v>0</v>
      </c>
      <c r="J20" s="53">
        <f>SUM(J17:J19)</f>
        <v>0</v>
      </c>
      <c r="K20" s="51">
        <f t="shared" si="1"/>
        <v>0</v>
      </c>
    </row>
    <row r="21" spans="1:11" ht="13.5">
      <c r="A21" s="207" t="s">
        <v>82</v>
      </c>
      <c r="B21" s="208"/>
      <c r="C21" s="63"/>
      <c r="D21" s="63"/>
      <c r="E21" s="63"/>
      <c r="F21" s="63"/>
      <c r="G21" s="63"/>
      <c r="H21" s="63"/>
      <c r="I21" s="51">
        <f t="shared" si="2"/>
        <v>0</v>
      </c>
      <c r="J21" s="64"/>
      <c r="K21" s="51">
        <f t="shared" si="1"/>
        <v>0</v>
      </c>
    </row>
    <row r="22" spans="1:11" ht="13.5">
      <c r="A22" s="207" t="s">
        <v>74</v>
      </c>
      <c r="B22" s="208"/>
      <c r="C22" s="63"/>
      <c r="D22" s="63"/>
      <c r="E22" s="63"/>
      <c r="F22" s="63"/>
      <c r="G22" s="63"/>
      <c r="H22" s="63"/>
      <c r="I22" s="51">
        <f t="shared" si="2"/>
        <v>0</v>
      </c>
      <c r="J22" s="64"/>
      <c r="K22" s="51">
        <f t="shared" si="1"/>
        <v>0</v>
      </c>
    </row>
    <row r="23" spans="1:11" ht="13.5">
      <c r="A23" s="207" t="s">
        <v>75</v>
      </c>
      <c r="B23" s="208"/>
      <c r="C23" s="63"/>
      <c r="D23" s="63"/>
      <c r="E23" s="63"/>
      <c r="F23" s="63"/>
      <c r="G23" s="63"/>
      <c r="H23" s="63"/>
      <c r="I23" s="51">
        <f t="shared" si="2"/>
        <v>0</v>
      </c>
      <c r="J23" s="64"/>
      <c r="K23" s="51">
        <f t="shared" si="1"/>
        <v>0</v>
      </c>
    </row>
    <row r="24" ht="13.5"/>
    <row r="25" spans="1:11" ht="13.5">
      <c r="A25" s="53" t="s">
        <v>77</v>
      </c>
      <c r="B25" s="54"/>
      <c r="C25" s="63"/>
      <c r="D25" s="63"/>
      <c r="E25" s="63"/>
      <c r="F25" s="63"/>
      <c r="G25" s="63"/>
      <c r="H25" s="63"/>
      <c r="I25" s="51">
        <f>SUM(C25:H25)</f>
        <v>0</v>
      </c>
      <c r="J25" s="64"/>
      <c r="K25" s="51">
        <f>I25+J25</f>
        <v>0</v>
      </c>
    </row>
    <row r="26" spans="1:11" ht="13.5">
      <c r="A26" s="53" t="s">
        <v>78</v>
      </c>
      <c r="B26" s="54"/>
      <c r="C26" s="63"/>
      <c r="D26" s="63"/>
      <c r="E26" s="63"/>
      <c r="F26" s="63"/>
      <c r="G26" s="63"/>
      <c r="H26" s="63"/>
      <c r="I26" s="51">
        <f>SUM(C26:H26)</f>
        <v>0</v>
      </c>
      <c r="J26" s="64"/>
      <c r="K26" s="51">
        <f>I26+J26</f>
        <v>0</v>
      </c>
    </row>
    <row r="27" ht="13.5"/>
    <row r="28" spans="1:11" ht="13.5">
      <c r="A28" s="53" t="s">
        <v>79</v>
      </c>
      <c r="B28" s="54"/>
      <c r="C28" s="63"/>
      <c r="D28" s="63"/>
      <c r="E28" s="63"/>
      <c r="F28" s="63"/>
      <c r="G28" s="63"/>
      <c r="H28" s="63"/>
      <c r="I28" s="171">
        <f>SUM(C28:H28)</f>
        <v>0</v>
      </c>
      <c r="J28" s="64"/>
      <c r="K28" s="51">
        <f>I28+J28</f>
        <v>0</v>
      </c>
    </row>
    <row r="29" spans="1:11" s="92" customFormat="1" ht="14.25" thickBot="1">
      <c r="A29" s="58"/>
      <c r="B29" s="58"/>
      <c r="C29" s="91"/>
      <c r="D29" s="91"/>
      <c r="E29" s="91"/>
      <c r="F29" s="91"/>
      <c r="G29" s="91"/>
      <c r="H29" s="91"/>
      <c r="I29" s="58"/>
      <c r="J29" s="91"/>
      <c r="K29" s="58"/>
    </row>
    <row r="30" spans="1:11" s="92" customFormat="1" ht="14.25" thickBot="1">
      <c r="A30" s="93" t="s">
        <v>132</v>
      </c>
      <c r="B30" s="93"/>
      <c r="C30" s="94"/>
      <c r="D30" s="94"/>
      <c r="E30" s="94"/>
      <c r="F30" s="94"/>
      <c r="G30" s="94"/>
      <c r="H30" s="95"/>
      <c r="I30" s="56">
        <f>I20+I21+I22+I23+I26+I28</f>
        <v>0</v>
      </c>
      <c r="J30" s="56">
        <f>J20+J21+J22+J23+J26+J28</f>
        <v>0</v>
      </c>
      <c r="K30" s="56">
        <f>K20+K21+K22+K23+K26+K28</f>
        <v>0</v>
      </c>
    </row>
    <row r="31" ht="13.5">
      <c r="A31" s="58" t="s">
        <v>137</v>
      </c>
    </row>
    <row r="32" ht="13.5">
      <c r="A32" s="58" t="s">
        <v>138</v>
      </c>
    </row>
  </sheetData>
  <sheetProtection password="E101" sheet="1"/>
  <mergeCells count="16">
    <mergeCell ref="K11:K12"/>
    <mergeCell ref="A7:B7"/>
    <mergeCell ref="A21:B21"/>
    <mergeCell ref="D11:H11"/>
    <mergeCell ref="J11:J12"/>
    <mergeCell ref="A22:B22"/>
    <mergeCell ref="A23:B23"/>
    <mergeCell ref="A17:A20"/>
    <mergeCell ref="C3:D3"/>
    <mergeCell ref="C7:D7"/>
    <mergeCell ref="A6:B6"/>
    <mergeCell ref="A4:B4"/>
    <mergeCell ref="A5:B5"/>
    <mergeCell ref="C6:D6"/>
    <mergeCell ref="C5:D5"/>
    <mergeCell ref="C4:D4"/>
  </mergeCells>
  <dataValidations count="3">
    <dataValidation type="whole" allowBlank="1" showInputMessage="1" showErrorMessage="1" sqref="C4:D6">
      <formula1>0</formula1>
      <formula2>300</formula2>
    </dataValidation>
    <dataValidation type="whole" allowBlank="1" showInputMessage="1" showErrorMessage="1" sqref="J25 C25:H25 C13:H13 J13">
      <formula1>0</formula1>
      <formula2>999999</formula2>
    </dataValidation>
    <dataValidation type="whole" allowBlank="1" showInputMessage="1" showErrorMessage="1" sqref="C17:H19 J17:J19 C21:H23 J21:J23 C26:H26 J26 C28:H28 J28">
      <formula1>0</formula1>
      <formula2>999999999</formula2>
    </dataValidation>
  </dataValidations>
  <printOptions/>
  <pageMargins left="0.7086614173228347" right="0.7086614173228347" top="0.4330708661417323" bottom="0.2362204724409449" header="0.31496062992125984" footer="0.15748031496062992"/>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F21"/>
  <sheetViews>
    <sheetView zoomScale="130" zoomScaleNormal="130" zoomScalePageLayoutView="0" workbookViewId="0" topLeftCell="A1">
      <selection activeCell="F19" sqref="F19"/>
    </sheetView>
  </sheetViews>
  <sheetFormatPr defaultColWidth="9.00390625" defaultRowHeight="13.5"/>
  <cols>
    <col min="1" max="1" width="4.125" style="0" customWidth="1"/>
    <col min="2" max="2" width="13.00390625" style="0" bestFit="1" customWidth="1"/>
    <col min="3" max="3" width="2.50390625" style="0" bestFit="1" customWidth="1"/>
    <col min="4" max="4" width="13.625" style="0" customWidth="1"/>
    <col min="5" max="5" width="5.875" style="0" bestFit="1" customWidth="1"/>
    <col min="6" max="6" width="69.00390625" style="0" customWidth="1"/>
  </cols>
  <sheetData>
    <row r="1" ht="19.5" customHeight="1">
      <c r="A1" t="s">
        <v>103</v>
      </c>
    </row>
    <row r="2" spans="1:6" ht="21" customHeight="1">
      <c r="A2" s="5"/>
      <c r="B2" s="4"/>
      <c r="C2" s="5"/>
      <c r="D2" s="3" t="s">
        <v>15</v>
      </c>
      <c r="E2" s="4"/>
      <c r="F2" s="6" t="s">
        <v>88</v>
      </c>
    </row>
    <row r="3" spans="1:6" ht="21" customHeight="1">
      <c r="A3" s="17" t="s">
        <v>89</v>
      </c>
      <c r="B3" s="2"/>
      <c r="C3" s="17"/>
      <c r="D3" s="65"/>
      <c r="E3" s="2" t="s">
        <v>97</v>
      </c>
      <c r="F3" s="21"/>
    </row>
    <row r="4" spans="1:6" ht="21" customHeight="1">
      <c r="A4" s="7" t="s">
        <v>90</v>
      </c>
      <c r="B4" s="1"/>
      <c r="C4" s="27" t="s">
        <v>98</v>
      </c>
      <c r="D4" s="66"/>
      <c r="E4" s="1" t="s">
        <v>99</v>
      </c>
      <c r="F4" s="9"/>
    </row>
    <row r="5" spans="1:6" ht="21" customHeight="1">
      <c r="A5" s="17" t="s">
        <v>91</v>
      </c>
      <c r="B5" s="2"/>
      <c r="C5" s="5"/>
      <c r="D5" s="142"/>
      <c r="E5" s="4" t="s">
        <v>100</v>
      </c>
      <c r="F5" s="220" t="s">
        <v>102</v>
      </c>
    </row>
    <row r="6" spans="1:6" ht="21" customHeight="1">
      <c r="A6" s="18"/>
      <c r="B6" s="6" t="s">
        <v>92</v>
      </c>
      <c r="C6" s="5"/>
      <c r="D6" s="143"/>
      <c r="E6" s="4" t="s">
        <v>100</v>
      </c>
      <c r="F6" s="221"/>
    </row>
    <row r="7" spans="1:6" ht="21" customHeight="1">
      <c r="A7" s="7"/>
      <c r="B7" s="6" t="s">
        <v>93</v>
      </c>
      <c r="C7" s="5"/>
      <c r="D7" s="143"/>
      <c r="E7" s="4" t="s">
        <v>100</v>
      </c>
      <c r="F7" s="222"/>
    </row>
    <row r="8" spans="1:6" ht="21" customHeight="1">
      <c r="A8" s="5" t="s">
        <v>94</v>
      </c>
      <c r="B8" s="4"/>
      <c r="C8" s="5"/>
      <c r="D8" s="67"/>
      <c r="E8" s="4" t="s">
        <v>101</v>
      </c>
      <c r="F8" s="6"/>
    </row>
    <row r="9" spans="1:6" ht="21" customHeight="1">
      <c r="A9" s="5" t="s">
        <v>95</v>
      </c>
      <c r="B9" s="4"/>
      <c r="C9" s="5"/>
      <c r="D9" s="67"/>
      <c r="E9" s="4" t="s">
        <v>101</v>
      </c>
      <c r="F9" s="6"/>
    </row>
    <row r="10" spans="1:6" ht="21" customHeight="1">
      <c r="A10" s="5" t="s">
        <v>96</v>
      </c>
      <c r="B10" s="4"/>
      <c r="C10" s="5"/>
      <c r="D10" s="59" t="e">
        <f>D9/D8*100</f>
        <v>#DIV/0!</v>
      </c>
      <c r="E10" s="4" t="s">
        <v>65</v>
      </c>
      <c r="F10" s="6"/>
    </row>
    <row r="11" spans="1:6" ht="17.25" customHeight="1">
      <c r="A11" s="26"/>
      <c r="B11" s="26"/>
      <c r="C11" s="26"/>
      <c r="D11" s="10"/>
      <c r="E11" s="10"/>
      <c r="F11" s="26"/>
    </row>
    <row r="12" ht="17.25" customHeight="1" thickBot="1">
      <c r="A12" s="10" t="s">
        <v>109</v>
      </c>
    </row>
    <row r="13" spans="1:6" ht="17.25" customHeight="1" thickBot="1">
      <c r="A13" s="38"/>
      <c r="B13" s="39"/>
      <c r="C13" s="38"/>
      <c r="D13" s="40" t="s">
        <v>15</v>
      </c>
      <c r="E13" s="39"/>
      <c r="F13" s="24" t="s">
        <v>88</v>
      </c>
    </row>
    <row r="14" spans="1:6" ht="17.25" customHeight="1">
      <c r="A14" s="28" t="s">
        <v>104</v>
      </c>
      <c r="B14" s="8"/>
      <c r="C14" s="35"/>
      <c r="D14" s="144"/>
      <c r="E14" s="29" t="s">
        <v>108</v>
      </c>
      <c r="F14" s="41"/>
    </row>
    <row r="15" spans="1:6" ht="17.25" customHeight="1">
      <c r="A15" s="30"/>
      <c r="B15" s="25" t="s">
        <v>105</v>
      </c>
      <c r="C15" s="36"/>
      <c r="D15" s="143"/>
      <c r="E15" s="31" t="s">
        <v>108</v>
      </c>
      <c r="F15" s="22"/>
    </row>
    <row r="16" spans="1:6" ht="17.25" customHeight="1">
      <c r="A16" s="30"/>
      <c r="B16" s="25" t="s">
        <v>106</v>
      </c>
      <c r="C16" s="36"/>
      <c r="D16" s="143"/>
      <c r="E16" s="31" t="s">
        <v>108</v>
      </c>
      <c r="F16" s="22"/>
    </row>
    <row r="17" spans="1:6" ht="17.25" customHeight="1" thickBot="1">
      <c r="A17" s="32"/>
      <c r="B17" s="34" t="s">
        <v>60</v>
      </c>
      <c r="C17" s="37"/>
      <c r="D17" s="145"/>
      <c r="E17" s="33" t="s">
        <v>108</v>
      </c>
      <c r="F17" s="23"/>
    </row>
    <row r="18" spans="1:6" ht="17.25" customHeight="1">
      <c r="A18" s="28" t="s">
        <v>107</v>
      </c>
      <c r="B18" s="8"/>
      <c r="C18" s="35"/>
      <c r="D18" s="144"/>
      <c r="E18" s="29" t="s">
        <v>101</v>
      </c>
      <c r="F18" s="41"/>
    </row>
    <row r="19" spans="1:6" ht="17.25" customHeight="1">
      <c r="A19" s="30"/>
      <c r="B19" s="25" t="s">
        <v>105</v>
      </c>
      <c r="C19" s="36"/>
      <c r="D19" s="143"/>
      <c r="E19" s="31" t="s">
        <v>101</v>
      </c>
      <c r="F19" s="22"/>
    </row>
    <row r="20" spans="1:6" ht="17.25" customHeight="1">
      <c r="A20" s="30"/>
      <c r="B20" s="25" t="s">
        <v>106</v>
      </c>
      <c r="C20" s="36"/>
      <c r="D20" s="143"/>
      <c r="E20" s="31" t="s">
        <v>101</v>
      </c>
      <c r="F20" s="22"/>
    </row>
    <row r="21" spans="1:6" ht="17.25" customHeight="1" thickBot="1">
      <c r="A21" s="32"/>
      <c r="B21" s="34" t="s">
        <v>60</v>
      </c>
      <c r="C21" s="37"/>
      <c r="D21" s="145"/>
      <c r="E21" s="33" t="s">
        <v>101</v>
      </c>
      <c r="F21" s="23"/>
    </row>
  </sheetData>
  <sheetProtection password="E101" sheet="1"/>
  <mergeCells count="1">
    <mergeCell ref="F5:F7"/>
  </mergeCells>
  <dataValidations count="5">
    <dataValidation type="whole" allowBlank="1" showInputMessage="1" showErrorMessage="1" sqref="D18:D21">
      <formula1>0</formula1>
      <formula2>500</formula2>
    </dataValidation>
    <dataValidation type="decimal" allowBlank="1" showInputMessage="1" showErrorMessage="1" sqref="D14:D17">
      <formula1>0</formula1>
      <formula2>50</formula2>
    </dataValidation>
    <dataValidation type="whole" allowBlank="1" showInputMessage="1" showErrorMessage="1" sqref="D8:D9">
      <formula1>1</formula1>
      <formula2>999999999</formula2>
    </dataValidation>
    <dataValidation type="whole" allowBlank="1" showInputMessage="1" showErrorMessage="1" sqref="D5:D7">
      <formula1>1</formula1>
      <formula2>9999999999</formula2>
    </dataValidation>
    <dataValidation type="whole" allowBlank="1" showInputMessage="1" showErrorMessage="1" sqref="D3:D4">
      <formula1>1</formula1>
      <formula2>9999999999</formula2>
    </dataValidation>
  </dataValidations>
  <printOptions/>
  <pageMargins left="0.7086614173228347" right="0.7086614173228347" top="0.49" bottom="0.7480314960629921" header="0.31496062992125984" footer="0.3149606299212598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H22"/>
  <sheetViews>
    <sheetView zoomScale="115" zoomScaleNormal="115" zoomScalePageLayoutView="0" workbookViewId="0" topLeftCell="A1">
      <selection activeCell="H22" sqref="H22"/>
    </sheetView>
  </sheetViews>
  <sheetFormatPr defaultColWidth="9.00390625" defaultRowHeight="13.5"/>
  <cols>
    <col min="1" max="1" width="9.00390625" style="11" customWidth="1"/>
    <col min="2" max="2" width="16.75390625" style="11" bestFit="1" customWidth="1"/>
    <col min="3" max="3" width="15.625" style="11" customWidth="1"/>
    <col min="4" max="4" width="5.625" style="11" customWidth="1"/>
    <col min="5" max="5" width="15.625" style="11" customWidth="1"/>
    <col min="6" max="6" width="5.625" style="11" customWidth="1"/>
    <col min="7" max="8" width="20.625" style="11" customWidth="1"/>
    <col min="9" max="16384" width="9.00390625" style="11" customWidth="1"/>
  </cols>
  <sheetData>
    <row r="1" spans="1:8" ht="18" customHeight="1">
      <c r="A1" s="11" t="s">
        <v>29</v>
      </c>
      <c r="H1" s="12" t="s">
        <v>37</v>
      </c>
    </row>
    <row r="2" spans="1:8" ht="18" customHeight="1">
      <c r="A2" s="244"/>
      <c r="B2" s="244"/>
      <c r="C2" s="225" t="s">
        <v>15</v>
      </c>
      <c r="D2" s="226"/>
      <c r="E2" s="225" t="s">
        <v>162</v>
      </c>
      <c r="F2" s="226"/>
      <c r="G2" s="19" t="s">
        <v>163</v>
      </c>
      <c r="H2" s="19" t="s">
        <v>110</v>
      </c>
    </row>
    <row r="3" spans="1:8" ht="18" customHeight="1">
      <c r="A3" s="242" t="s">
        <v>30</v>
      </c>
      <c r="B3" s="243"/>
      <c r="C3" s="223"/>
      <c r="D3" s="224"/>
      <c r="E3" s="223"/>
      <c r="F3" s="224"/>
      <c r="G3" s="154"/>
      <c r="H3" s="71">
        <f aca="true" t="shared" si="0" ref="H3:H8">SUM(C3:G3)/3</f>
        <v>0</v>
      </c>
    </row>
    <row r="4" spans="1:8" ht="18" customHeight="1">
      <c r="A4" s="242" t="s">
        <v>31</v>
      </c>
      <c r="B4" s="243"/>
      <c r="C4" s="223"/>
      <c r="D4" s="224"/>
      <c r="E4" s="223"/>
      <c r="F4" s="224"/>
      <c r="G4" s="154"/>
      <c r="H4" s="71">
        <f t="shared" si="0"/>
        <v>0</v>
      </c>
    </row>
    <row r="5" spans="1:8" ht="18" customHeight="1">
      <c r="A5" s="242" t="s">
        <v>32</v>
      </c>
      <c r="B5" s="243"/>
      <c r="C5" s="223"/>
      <c r="D5" s="224"/>
      <c r="E5" s="223"/>
      <c r="F5" s="224"/>
      <c r="G5" s="154"/>
      <c r="H5" s="71">
        <f t="shared" si="0"/>
        <v>0</v>
      </c>
    </row>
    <row r="6" spans="1:8" ht="18" customHeight="1">
      <c r="A6" s="242" t="s">
        <v>33</v>
      </c>
      <c r="B6" s="243"/>
      <c r="C6" s="223"/>
      <c r="D6" s="224"/>
      <c r="E6" s="223"/>
      <c r="F6" s="224"/>
      <c r="G6" s="154"/>
      <c r="H6" s="71">
        <f t="shared" si="0"/>
        <v>0</v>
      </c>
    </row>
    <row r="7" spans="1:8" ht="18" customHeight="1">
      <c r="A7" s="242" t="s">
        <v>34</v>
      </c>
      <c r="B7" s="243"/>
      <c r="C7" s="223"/>
      <c r="D7" s="224"/>
      <c r="E7" s="223"/>
      <c r="F7" s="224"/>
      <c r="G7" s="154"/>
      <c r="H7" s="71">
        <f t="shared" si="0"/>
        <v>0</v>
      </c>
    </row>
    <row r="8" spans="1:8" ht="18" customHeight="1">
      <c r="A8" s="242" t="s">
        <v>35</v>
      </c>
      <c r="B8" s="243"/>
      <c r="C8" s="223"/>
      <c r="D8" s="224"/>
      <c r="E8" s="223"/>
      <c r="F8" s="224"/>
      <c r="G8" s="154"/>
      <c r="H8" s="71">
        <f t="shared" si="0"/>
        <v>0</v>
      </c>
    </row>
    <row r="9" spans="1:8" s="15" customFormat="1" ht="13.5" customHeight="1">
      <c r="A9" s="245" t="s">
        <v>133</v>
      </c>
      <c r="B9" s="245"/>
      <c r="C9" s="227">
        <f>SUM(C3:C8)</f>
        <v>0</v>
      </c>
      <c r="D9" s="228"/>
      <c r="E9" s="227">
        <f>SUM(E3:E8)</f>
        <v>0</v>
      </c>
      <c r="F9" s="228"/>
      <c r="G9" s="103">
        <f>SUM(G3:G8)</f>
        <v>0</v>
      </c>
      <c r="H9" s="103">
        <f>SUM(H3:H8)</f>
        <v>0</v>
      </c>
    </row>
    <row r="10" spans="1:8" s="15" customFormat="1" ht="13.5" customHeight="1">
      <c r="A10" s="13"/>
      <c r="B10" s="13"/>
      <c r="C10" s="14"/>
      <c r="D10" s="14"/>
      <c r="E10" s="14"/>
      <c r="F10" s="14"/>
      <c r="G10" s="14"/>
      <c r="H10" s="72"/>
    </row>
    <row r="11" spans="1:6" ht="13.5">
      <c r="A11" s="11" t="s">
        <v>36</v>
      </c>
      <c r="F11" s="12" t="s">
        <v>37</v>
      </c>
    </row>
    <row r="12" spans="1:6" ht="21" customHeight="1">
      <c r="A12" s="42"/>
      <c r="B12" s="43"/>
      <c r="C12" s="225" t="s">
        <v>112</v>
      </c>
      <c r="D12" s="229"/>
      <c r="E12" s="225" t="s">
        <v>15</v>
      </c>
      <c r="F12" s="229"/>
    </row>
    <row r="13" spans="1:6" ht="18" customHeight="1">
      <c r="A13" s="256" t="s">
        <v>38</v>
      </c>
      <c r="B13" s="256"/>
      <c r="C13" s="230" t="s">
        <v>13</v>
      </c>
      <c r="D13" s="231"/>
      <c r="E13" s="234"/>
      <c r="F13" s="235"/>
    </row>
    <row r="14" spans="1:6" ht="18" customHeight="1">
      <c r="A14" s="257" t="s">
        <v>39</v>
      </c>
      <c r="B14" s="258"/>
      <c r="C14" s="230" t="s">
        <v>14</v>
      </c>
      <c r="D14" s="231"/>
      <c r="E14" s="234"/>
      <c r="F14" s="235"/>
    </row>
    <row r="15" spans="1:6" ht="18" customHeight="1">
      <c r="A15" s="16"/>
      <c r="B15" s="20" t="s">
        <v>40</v>
      </c>
      <c r="C15" s="232" t="s">
        <v>41</v>
      </c>
      <c r="D15" s="233"/>
      <c r="E15" s="234"/>
      <c r="F15" s="235"/>
    </row>
    <row r="16" spans="1:6" ht="18" customHeight="1">
      <c r="A16" s="20" t="s">
        <v>42</v>
      </c>
      <c r="B16" s="20"/>
      <c r="C16" s="230" t="s">
        <v>43</v>
      </c>
      <c r="D16" s="231"/>
      <c r="E16" s="248">
        <f>E13+E14</f>
        <v>0</v>
      </c>
      <c r="F16" s="249"/>
    </row>
    <row r="17" spans="1:6" ht="44.25" customHeight="1">
      <c r="A17" s="20" t="s">
        <v>44</v>
      </c>
      <c r="B17" s="20"/>
      <c r="C17" s="241" t="s">
        <v>45</v>
      </c>
      <c r="D17" s="231"/>
      <c r="E17" s="250" t="e">
        <f>ROUND(IF(E14&lt;0,E15/(E15+E13),E14/E16),3)</f>
        <v>#DIV/0!</v>
      </c>
      <c r="F17" s="251"/>
    </row>
    <row r="18" spans="1:6" ht="24" customHeight="1">
      <c r="A18" s="236" t="s">
        <v>46</v>
      </c>
      <c r="B18" s="44" t="s">
        <v>47</v>
      </c>
      <c r="C18" s="230" t="s">
        <v>48</v>
      </c>
      <c r="D18" s="231"/>
      <c r="E18" s="252"/>
      <c r="F18" s="253"/>
    </row>
    <row r="19" spans="1:6" ht="24" customHeight="1">
      <c r="A19" s="237"/>
      <c r="B19" s="44" t="s">
        <v>49</v>
      </c>
      <c r="C19" s="230" t="s">
        <v>50</v>
      </c>
      <c r="D19" s="231"/>
      <c r="E19" s="252"/>
      <c r="F19" s="253"/>
    </row>
    <row r="20" spans="1:6" ht="24" customHeight="1">
      <c r="A20" s="237"/>
      <c r="B20" s="44" t="s">
        <v>51</v>
      </c>
      <c r="C20" s="230" t="s">
        <v>113</v>
      </c>
      <c r="D20" s="231"/>
      <c r="E20" s="254">
        <f>('原価計算書'!E17-'原価計算書'!E9)*0.04</f>
        <v>0</v>
      </c>
      <c r="F20" s="255"/>
    </row>
    <row r="21" spans="1:6" ht="24" customHeight="1">
      <c r="A21" s="238"/>
      <c r="B21" s="44" t="s">
        <v>52</v>
      </c>
      <c r="C21" s="230" t="s">
        <v>53</v>
      </c>
      <c r="D21" s="231"/>
      <c r="E21" s="246">
        <f>SUM(E18:F20)</f>
        <v>0</v>
      </c>
      <c r="F21" s="247"/>
    </row>
    <row r="22" spans="1:6" ht="24" customHeight="1">
      <c r="A22" s="239" t="s">
        <v>54</v>
      </c>
      <c r="B22" s="240"/>
      <c r="C22" s="232" t="s">
        <v>55</v>
      </c>
      <c r="D22" s="233"/>
      <c r="E22" s="246" t="e">
        <f>E17*E21*'主要経済指標'!B31</f>
        <v>#DIV/0!</v>
      </c>
      <c r="F22" s="247"/>
    </row>
  </sheetData>
  <sheetProtection password="E101" sheet="1"/>
  <mergeCells count="50">
    <mergeCell ref="A9:B9"/>
    <mergeCell ref="E22:F22"/>
    <mergeCell ref="E16:F16"/>
    <mergeCell ref="E17:F17"/>
    <mergeCell ref="E18:F18"/>
    <mergeCell ref="E19:F19"/>
    <mergeCell ref="E20:F20"/>
    <mergeCell ref="E21:F21"/>
    <mergeCell ref="A13:B13"/>
    <mergeCell ref="A14:B14"/>
    <mergeCell ref="A7:B7"/>
    <mergeCell ref="A8:B8"/>
    <mergeCell ref="A2:B2"/>
    <mergeCell ref="A3:B3"/>
    <mergeCell ref="A4:B4"/>
    <mergeCell ref="A5:B5"/>
    <mergeCell ref="A6:B6"/>
    <mergeCell ref="A18:A21"/>
    <mergeCell ref="A22:B22"/>
    <mergeCell ref="C13:D13"/>
    <mergeCell ref="C14:D14"/>
    <mergeCell ref="C15:D15"/>
    <mergeCell ref="C16:D16"/>
    <mergeCell ref="C17:D17"/>
    <mergeCell ref="E12:F12"/>
    <mergeCell ref="C18:D18"/>
    <mergeCell ref="C19:D19"/>
    <mergeCell ref="C20:D20"/>
    <mergeCell ref="C21:D21"/>
    <mergeCell ref="C22:D22"/>
    <mergeCell ref="C12:D12"/>
    <mergeCell ref="E13:F13"/>
    <mergeCell ref="E14:F14"/>
    <mergeCell ref="E15:F15"/>
    <mergeCell ref="C9:D9"/>
    <mergeCell ref="C8:D8"/>
    <mergeCell ref="C7:D7"/>
    <mergeCell ref="C6:D6"/>
    <mergeCell ref="C5:D5"/>
    <mergeCell ref="C4:D4"/>
    <mergeCell ref="C3:D3"/>
    <mergeCell ref="C2:D2"/>
    <mergeCell ref="E9:F9"/>
    <mergeCell ref="E8:F8"/>
    <mergeCell ref="E7:F7"/>
    <mergeCell ref="E6:F6"/>
    <mergeCell ref="E5:F5"/>
    <mergeCell ref="E4:F4"/>
    <mergeCell ref="E3:F3"/>
    <mergeCell ref="E2:F2"/>
  </mergeCells>
  <dataValidations count="4">
    <dataValidation type="whole" allowBlank="1" showInputMessage="1" showErrorMessage="1" sqref="E15:F15">
      <formula1>0</formula1>
      <formula2>999999999</formula2>
    </dataValidation>
    <dataValidation type="whole" allowBlank="1" showInputMessage="1" showErrorMessage="1" sqref="E18:F19">
      <formula1>0</formula1>
      <formula2>999999999</formula2>
    </dataValidation>
    <dataValidation type="whole" allowBlank="1" showInputMessage="1" showErrorMessage="1" sqref="E14:F14">
      <formula1>-999999999</formula1>
      <formula2>999999999</formula2>
    </dataValidation>
    <dataValidation type="whole" allowBlank="1" showInputMessage="1" showErrorMessage="1" sqref="C3:G8 E13:F13">
      <formula1>0</formula1>
      <formula2>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E52"/>
  <sheetViews>
    <sheetView zoomScalePageLayoutView="0" workbookViewId="0" topLeftCell="A6">
      <selection activeCell="E37" sqref="E37:E38"/>
    </sheetView>
  </sheetViews>
  <sheetFormatPr defaultColWidth="9.00390625" defaultRowHeight="13.5"/>
  <cols>
    <col min="1" max="1" width="25.625" style="0" customWidth="1"/>
    <col min="2" max="2" width="25.625" style="0" bestFit="1" customWidth="1"/>
    <col min="3" max="5" width="25.625" style="0" customWidth="1"/>
  </cols>
  <sheetData>
    <row r="1" ht="13.5">
      <c r="A1" t="s">
        <v>173</v>
      </c>
    </row>
    <row r="2" spans="1:3" ht="13.5">
      <c r="A2" s="6"/>
      <c r="B2" s="128" t="s">
        <v>1</v>
      </c>
      <c r="C2" s="128" t="s">
        <v>174</v>
      </c>
    </row>
    <row r="3" spans="1:3" ht="13.5">
      <c r="A3" s="128" t="s">
        <v>175</v>
      </c>
      <c r="B3" s="6">
        <v>1.005</v>
      </c>
      <c r="C3" s="6">
        <v>1.026</v>
      </c>
    </row>
    <row r="4" spans="1:3" ht="13.5">
      <c r="A4" s="128" t="s">
        <v>176</v>
      </c>
      <c r="B4" s="6">
        <v>1.011</v>
      </c>
      <c r="C4" s="6">
        <v>1.027</v>
      </c>
    </row>
    <row r="5" spans="1:3" ht="13.5">
      <c r="A5" s="128" t="s">
        <v>177</v>
      </c>
      <c r="B5" s="6">
        <v>1.019</v>
      </c>
      <c r="C5" s="6">
        <v>1.02</v>
      </c>
    </row>
    <row r="7" spans="1:4" ht="13.5">
      <c r="A7" t="s">
        <v>178</v>
      </c>
      <c r="C7" s="259"/>
      <c r="D7" s="259"/>
    </row>
    <row r="8" spans="1:4" ht="13.5">
      <c r="A8" s="260"/>
      <c r="B8" s="260" t="s">
        <v>180</v>
      </c>
      <c r="C8" s="261" t="s">
        <v>184</v>
      </c>
      <c r="D8" s="229"/>
    </row>
    <row r="9" spans="1:4" ht="13.5">
      <c r="A9" s="260"/>
      <c r="B9" s="260"/>
      <c r="C9" s="128" t="s">
        <v>181</v>
      </c>
      <c r="D9" s="128" t="s">
        <v>182</v>
      </c>
    </row>
    <row r="10" spans="1:4" ht="13.5">
      <c r="A10" s="128" t="s">
        <v>164</v>
      </c>
      <c r="B10" s="6">
        <v>392.9</v>
      </c>
      <c r="C10" s="126">
        <v>0.95603</v>
      </c>
      <c r="D10" s="126">
        <v>0.04397</v>
      </c>
    </row>
    <row r="11" spans="1:4" ht="13.5">
      <c r="A11" s="128" t="s">
        <v>165</v>
      </c>
      <c r="B11" s="6">
        <v>382.5</v>
      </c>
      <c r="C11" s="126">
        <v>0.87176</v>
      </c>
      <c r="D11" s="126">
        <v>0.12824</v>
      </c>
    </row>
    <row r="12" spans="1:4" ht="13.5">
      <c r="A12" s="128" t="s">
        <v>166</v>
      </c>
      <c r="B12" s="6">
        <v>516.9</v>
      </c>
      <c r="C12" s="126">
        <v>0.79342</v>
      </c>
      <c r="D12" s="126">
        <v>0.20658</v>
      </c>
    </row>
    <row r="13" spans="1:4" ht="13.5">
      <c r="A13" s="128" t="s">
        <v>167</v>
      </c>
      <c r="B13" s="6">
        <v>405.3</v>
      </c>
      <c r="C13" s="126">
        <v>0.81378</v>
      </c>
      <c r="D13" s="126">
        <v>0.18622</v>
      </c>
    </row>
    <row r="14" spans="1:4" ht="13.5">
      <c r="A14" s="128" t="s">
        <v>168</v>
      </c>
      <c r="B14" s="6">
        <v>483.3</v>
      </c>
      <c r="C14" s="126">
        <v>0.87643</v>
      </c>
      <c r="D14" s="126">
        <v>0.12357</v>
      </c>
    </row>
    <row r="15" spans="1:4" ht="13.5">
      <c r="A15" s="128" t="s">
        <v>169</v>
      </c>
      <c r="B15" s="6">
        <v>474</v>
      </c>
      <c r="C15" s="126">
        <v>0.82512</v>
      </c>
      <c r="D15" s="126">
        <v>0.17488</v>
      </c>
    </row>
    <row r="16" spans="1:4" ht="13.5">
      <c r="A16" s="128" t="s">
        <v>170</v>
      </c>
      <c r="B16" s="6">
        <v>424.8</v>
      </c>
      <c r="C16" s="126">
        <v>0.77923</v>
      </c>
      <c r="D16" s="126">
        <v>0.22077</v>
      </c>
    </row>
    <row r="17" spans="1:4" ht="13.5">
      <c r="A17" s="128" t="s">
        <v>171</v>
      </c>
      <c r="B17" s="6">
        <v>395.4</v>
      </c>
      <c r="C17" s="126">
        <v>0.77876</v>
      </c>
      <c r="D17" s="126">
        <v>0.22124</v>
      </c>
    </row>
    <row r="18" spans="1:4" ht="13.5">
      <c r="A18" s="128" t="s">
        <v>124</v>
      </c>
      <c r="B18" s="6">
        <v>403.7</v>
      </c>
      <c r="C18" s="126">
        <v>0.93042</v>
      </c>
      <c r="D18" s="126">
        <v>0.06958</v>
      </c>
    </row>
    <row r="19" spans="1:4" ht="13.5">
      <c r="A19" s="128" t="s">
        <v>172</v>
      </c>
      <c r="B19" s="6">
        <v>336</v>
      </c>
      <c r="C19" s="126">
        <v>0.8578</v>
      </c>
      <c r="D19" s="126">
        <v>0.1422</v>
      </c>
    </row>
    <row r="20" spans="1:4" ht="13.5">
      <c r="A20" s="128" t="s">
        <v>179</v>
      </c>
      <c r="B20" s="6">
        <v>465.4</v>
      </c>
      <c r="C20" s="129" t="s">
        <v>183</v>
      </c>
      <c r="D20" s="129" t="s">
        <v>183</v>
      </c>
    </row>
    <row r="22" ht="13.5">
      <c r="A22" t="s">
        <v>185</v>
      </c>
    </row>
    <row r="23" spans="1:2" ht="13.5">
      <c r="A23" s="128" t="s">
        <v>187</v>
      </c>
      <c r="B23" s="6">
        <v>1.11</v>
      </c>
    </row>
    <row r="24" spans="1:2" ht="13.5">
      <c r="A24" s="128" t="s">
        <v>186</v>
      </c>
      <c r="B24" s="6">
        <v>1.15</v>
      </c>
    </row>
    <row r="25" ht="13.5">
      <c r="A25" s="127"/>
    </row>
    <row r="26" ht="13.5">
      <c r="A26" s="131" t="s">
        <v>190</v>
      </c>
    </row>
    <row r="27" spans="1:4" ht="13.5">
      <c r="A27" s="132"/>
      <c r="B27" s="128" t="s">
        <v>58</v>
      </c>
      <c r="C27" s="128" t="s">
        <v>59</v>
      </c>
      <c r="D27" s="128" t="s">
        <v>60</v>
      </c>
    </row>
    <row r="28" spans="1:4" ht="13.5">
      <c r="A28" s="132" t="s">
        <v>191</v>
      </c>
      <c r="B28" s="133">
        <v>40737</v>
      </c>
      <c r="C28" s="133">
        <v>30683</v>
      </c>
      <c r="D28" s="133">
        <v>7017</v>
      </c>
    </row>
    <row r="29" spans="1:2" ht="13.5">
      <c r="A29" s="130"/>
      <c r="B29" s="26"/>
    </row>
    <row r="30" ht="13.5">
      <c r="A30" s="131" t="s">
        <v>192</v>
      </c>
    </row>
    <row r="31" spans="1:2" ht="13.5">
      <c r="A31" s="132" t="s">
        <v>188</v>
      </c>
      <c r="B31" s="6">
        <v>0.112</v>
      </c>
    </row>
    <row r="33" ht="13.5">
      <c r="A33" s="131" t="s">
        <v>193</v>
      </c>
    </row>
    <row r="34" spans="1:2" ht="13.5">
      <c r="A34" s="132" t="s">
        <v>189</v>
      </c>
      <c r="B34" s="6">
        <v>160.91</v>
      </c>
    </row>
    <row r="36" spans="1:4" ht="13.5">
      <c r="A36" t="s">
        <v>194</v>
      </c>
      <c r="C36" s="259"/>
      <c r="D36" s="259"/>
    </row>
    <row r="37" spans="1:5" ht="13.5">
      <c r="A37" s="132" t="s">
        <v>195</v>
      </c>
      <c r="B37" s="128" t="s">
        <v>58</v>
      </c>
      <c r="C37" s="128" t="s">
        <v>59</v>
      </c>
      <c r="D37" s="128" t="s">
        <v>60</v>
      </c>
      <c r="E37" s="128" t="s">
        <v>0</v>
      </c>
    </row>
    <row r="38" spans="1:5" ht="13.5">
      <c r="A38" s="128" t="s">
        <v>164</v>
      </c>
      <c r="B38" s="134">
        <v>185</v>
      </c>
      <c r="C38" s="134">
        <v>3</v>
      </c>
      <c r="D38" s="134">
        <v>24</v>
      </c>
      <c r="E38" s="135">
        <f>SUM(B38:D38)</f>
        <v>212</v>
      </c>
    </row>
    <row r="39" spans="1:5" ht="13.5">
      <c r="A39" s="128" t="s">
        <v>165</v>
      </c>
      <c r="B39" s="134">
        <v>190</v>
      </c>
      <c r="C39" s="134">
        <v>30</v>
      </c>
      <c r="D39" s="134">
        <v>34</v>
      </c>
      <c r="E39" s="135">
        <f aca="true" t="shared" si="0" ref="E39:E46">SUM(B39:D39)</f>
        <v>254</v>
      </c>
    </row>
    <row r="40" spans="1:5" ht="13.5">
      <c r="A40" s="128" t="s">
        <v>166</v>
      </c>
      <c r="B40" s="134">
        <v>1812</v>
      </c>
      <c r="C40" s="134">
        <v>223</v>
      </c>
      <c r="D40" s="134">
        <v>265</v>
      </c>
      <c r="E40" s="135">
        <f t="shared" si="0"/>
        <v>2300</v>
      </c>
    </row>
    <row r="41" spans="1:5" ht="13.5">
      <c r="A41" s="128" t="s">
        <v>167</v>
      </c>
      <c r="B41" s="134">
        <v>392</v>
      </c>
      <c r="C41" s="134">
        <v>67</v>
      </c>
      <c r="D41" s="134">
        <v>25</v>
      </c>
      <c r="E41" s="135">
        <f t="shared" si="0"/>
        <v>484</v>
      </c>
    </row>
    <row r="42" spans="1:5" ht="13.5">
      <c r="A42" s="128" t="s">
        <v>168</v>
      </c>
      <c r="B42" s="134">
        <v>1089</v>
      </c>
      <c r="C42" s="134">
        <v>125</v>
      </c>
      <c r="D42" s="134">
        <v>106</v>
      </c>
      <c r="E42" s="135">
        <f t="shared" si="0"/>
        <v>1320</v>
      </c>
    </row>
    <row r="43" spans="1:5" ht="13.5">
      <c r="A43" s="128" t="s">
        <v>169</v>
      </c>
      <c r="B43" s="134">
        <v>722</v>
      </c>
      <c r="C43" s="134">
        <v>137</v>
      </c>
      <c r="D43" s="134">
        <v>154</v>
      </c>
      <c r="E43" s="135">
        <f t="shared" si="0"/>
        <v>1013</v>
      </c>
    </row>
    <row r="44" spans="1:5" ht="13.5">
      <c r="A44" s="128" t="s">
        <v>170</v>
      </c>
      <c r="B44" s="134">
        <v>135</v>
      </c>
      <c r="C44" s="134">
        <v>19</v>
      </c>
      <c r="D44" s="134">
        <v>13</v>
      </c>
      <c r="E44" s="135">
        <f t="shared" si="0"/>
        <v>167</v>
      </c>
    </row>
    <row r="45" spans="1:5" ht="13.5">
      <c r="A45" s="128" t="s">
        <v>171</v>
      </c>
      <c r="B45" s="134">
        <v>104</v>
      </c>
      <c r="C45" s="134">
        <v>17</v>
      </c>
      <c r="D45" s="134">
        <v>11</v>
      </c>
      <c r="E45" s="135">
        <f t="shared" si="0"/>
        <v>132</v>
      </c>
    </row>
    <row r="46" spans="1:5" ht="13.5">
      <c r="A46" s="128" t="s">
        <v>124</v>
      </c>
      <c r="B46" s="134">
        <v>326</v>
      </c>
      <c r="C46" s="134">
        <v>47</v>
      </c>
      <c r="D46" s="134">
        <v>44</v>
      </c>
      <c r="E46" s="135">
        <f t="shared" si="0"/>
        <v>417</v>
      </c>
    </row>
    <row r="47" spans="1:5" ht="13.5">
      <c r="A47" s="128" t="s">
        <v>172</v>
      </c>
      <c r="B47" s="134">
        <v>350</v>
      </c>
      <c r="C47" s="134">
        <v>18</v>
      </c>
      <c r="D47" s="134">
        <v>28</v>
      </c>
      <c r="E47" s="135">
        <f>SUM(B47:D47)</f>
        <v>396</v>
      </c>
    </row>
    <row r="49" ht="13.5">
      <c r="A49" s="131" t="s">
        <v>199</v>
      </c>
    </row>
    <row r="50" spans="1:3" ht="13.5">
      <c r="A50" s="6"/>
      <c r="B50" s="6" t="s">
        <v>196</v>
      </c>
      <c r="C50" s="6" t="s">
        <v>197</v>
      </c>
    </row>
    <row r="51" spans="1:3" ht="13.5">
      <c r="A51" s="132" t="s">
        <v>134</v>
      </c>
      <c r="B51" s="6">
        <f>92/109</f>
        <v>0.8440366972477065</v>
      </c>
      <c r="C51" s="6">
        <f>79/109</f>
        <v>0.7247706422018348</v>
      </c>
    </row>
    <row r="52" spans="1:3" ht="13.5">
      <c r="A52" s="128" t="s">
        <v>198</v>
      </c>
      <c r="B52" s="6">
        <f>25/29</f>
        <v>0.8620689655172413</v>
      </c>
      <c r="C52" s="6">
        <f>21/29</f>
        <v>0.7241379310344828</v>
      </c>
    </row>
  </sheetData>
  <sheetProtection password="E101" sheet="1"/>
  <mergeCells count="5">
    <mergeCell ref="C7:D7"/>
    <mergeCell ref="B8:B9"/>
    <mergeCell ref="A8:A9"/>
    <mergeCell ref="C8:D8"/>
    <mergeCell ref="C36:D36"/>
  </mergeCells>
  <printOptions/>
  <pageMargins left="0.7" right="0.7" top="0.75" bottom="0.75" header="0.3" footer="0.3"/>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nakao</dc:creator>
  <cp:keywords/>
  <dc:description/>
  <cp:lastModifiedBy>tayama</cp:lastModifiedBy>
  <cp:lastPrinted>2019-11-14T07:00:50Z</cp:lastPrinted>
  <dcterms:created xsi:type="dcterms:W3CDTF">2007-11-08T06:25:15Z</dcterms:created>
  <dcterms:modified xsi:type="dcterms:W3CDTF">2020-02-21T12:22:10Z</dcterms:modified>
  <cp:category/>
  <cp:version/>
  <cp:contentType/>
  <cp:contentStatus/>
</cp:coreProperties>
</file>